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8550" activeTab="0"/>
  </bookViews>
  <sheets>
    <sheet name="5" sheetId="1" r:id="rId1"/>
    <sheet name="4 " sheetId="2" state="hidden" r:id="rId2"/>
  </sheets>
  <definedNames>
    <definedName name="_xlnm.Print_Titles" localSheetId="1">'4 '!$4:$8</definedName>
    <definedName name="_xlnm.Print_Titles" localSheetId="0">'5'!$4:$8</definedName>
    <definedName name="_xlnm.Print_Area" localSheetId="1">'4 '!$A$1:$V$88</definedName>
  </definedNames>
  <calcPr fullCalcOnLoad="1"/>
</workbook>
</file>

<file path=xl/sharedStrings.xml><?xml version="1.0" encoding="utf-8"?>
<sst xmlns="http://schemas.openxmlformats.org/spreadsheetml/2006/main" count="315" uniqueCount="213">
  <si>
    <t>№ з/п</t>
  </si>
  <si>
    <t>Найменування заходів (пооб'єктно)</t>
  </si>
  <si>
    <t xml:space="preserve">загальна сума </t>
  </si>
  <si>
    <t>Інші заходи, у т.ч.:</t>
  </si>
  <si>
    <t>виробничі інвестиції з прибутку</t>
  </si>
  <si>
    <t>підлягають поверненню</t>
  </si>
  <si>
    <t xml:space="preserve"> не підлягають поверненню </t>
  </si>
  <si>
    <t>Усього за інвестиційною програмою</t>
  </si>
  <si>
    <t>2.1.4</t>
  </si>
  <si>
    <t>1.2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</si>
  <si>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</si>
  <si>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</si>
  <si>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</si>
  <si>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</si>
  <si>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щодо підвищення екологічної безпеки та охорони навколишнього середовища, з них:</t>
  </si>
  <si>
    <t>Інші заходи,з них:</t>
  </si>
  <si>
    <t>Інші заходи, з них:</t>
  </si>
  <si>
    <t>ІІ</t>
  </si>
  <si>
    <t>Модернізація та закупівля транспортних засобів спеціального та спеціалізованого призначення, з них:</t>
  </si>
  <si>
    <t>Усього за розділом І</t>
  </si>
  <si>
    <t>Усього за розділом ІІ</t>
  </si>
  <si>
    <t>Кількісний показник (одиниця виміру)</t>
  </si>
  <si>
    <t>1.1</t>
  </si>
  <si>
    <t>1.3</t>
  </si>
  <si>
    <t>Усього за підпунктом 1.1</t>
  </si>
  <si>
    <t>Усього за підпунктом 1.2</t>
  </si>
  <si>
    <t>Усього за підпунктом 1.3</t>
  </si>
  <si>
    <t>1.4</t>
  </si>
  <si>
    <t>1.6</t>
  </si>
  <si>
    <t>Усього за підпунктом 1.4</t>
  </si>
  <si>
    <t>Усього за підпунктом 1.5</t>
  </si>
  <si>
    <t>Усього за підпунктом 1.6</t>
  </si>
  <si>
    <t xml:space="preserve">  2.1</t>
  </si>
  <si>
    <t>Усього за підпунктом 2.1</t>
  </si>
  <si>
    <t>Усього за підпунктом 2.2</t>
  </si>
  <si>
    <t>2.3</t>
  </si>
  <si>
    <t>2.4</t>
  </si>
  <si>
    <t>2.5</t>
  </si>
  <si>
    <t>Усього за підпунктом 2.5</t>
  </si>
  <si>
    <t>Усього за підпунктом  2.4</t>
  </si>
  <si>
    <t>2.6</t>
  </si>
  <si>
    <t>Усього за підпунктом 2.6</t>
  </si>
  <si>
    <t>Заходи щодо модернізації та закупівлі транспортних засобів спеціального та спеціалізованого призначення, з них:</t>
  </si>
  <si>
    <t>1.5</t>
  </si>
  <si>
    <t xml:space="preserve">  1.7</t>
  </si>
  <si>
    <t>Усього за підпунктом 1.7</t>
  </si>
  <si>
    <t>1.8</t>
  </si>
  <si>
    <t>Усього за підпунктом 1.8</t>
  </si>
  <si>
    <t>Усього за підпунктом 2.3</t>
  </si>
  <si>
    <t>Заходи щодо підвищення якості послуг з централізованого водопостачання, з них:</t>
  </si>
  <si>
    <t>Заходи щодо забезпечення технологічного обліку ресурсів, з них:</t>
  </si>
  <si>
    <t>Заходи зі зниження питомих витрат електроенергії (енергозбереження), з них:</t>
  </si>
  <si>
    <t xml:space="preserve"> За способом виконання,
тис. грн (без ПДВ)</t>
  </si>
  <si>
    <t>Фінансовий план використання коштів довгострокової інвестиційної програми за джерелами фінансування,
тис. грн (без ПДВ)</t>
  </si>
  <si>
    <t>амортизація</t>
  </si>
  <si>
    <t>бюджетні кошти   
(не підлягають поверненню)</t>
  </si>
  <si>
    <t>господарський
(вартість матеріальних ресурсів)</t>
  </si>
  <si>
    <t>підрядний</t>
  </si>
  <si>
    <t>Графік здійснення заходів та використання коштів довгострокової інвестиційної програми,
 тис. грн (без ПДВ)</t>
  </si>
  <si>
    <t>Економія фонду заробітної плати,
 (тис. грн)</t>
  </si>
  <si>
    <t>Економія паливно-енергетичних ресурсів 
(кВт*год)</t>
  </si>
  <si>
    <t>Заходи щодо впровадження та розвитку інформаційних технологій, з них:</t>
  </si>
  <si>
    <t xml:space="preserve">Примітки:  
</t>
  </si>
  <si>
    <t>Строк окупності (місяців)*</t>
  </si>
  <si>
    <t>Економічний ефект  (тис. грн)**</t>
  </si>
  <si>
    <t xml:space="preserve"> залишкові кошти</t>
  </si>
  <si>
    <t>отримані у планованому періоді позичкові кошти
 фінансових установ, 
що підлягають поверненню</t>
  </si>
  <si>
    <t>ЦЕНТРАЛІЗОВАНЕ ВОДОПОСТАЧАННЯ</t>
  </si>
  <si>
    <t>ЦЕНТРАЛІЗОВАНЕ ВОДОВІДВЕДЕННЯ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</si>
  <si>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</si>
  <si>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заходів ураховувати без ПДВ.</t>
  </si>
  <si>
    <t>Заходи щодо зменшення обсягу втрат, витрат води на технологічні потреби, з них: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</si>
  <si>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</si>
  <si>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</si>
  <si>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Графік здійснення заходів та використання коштів на планований період,                     тис. грн (без ПДВ)</t>
  </si>
  <si>
    <t>Економія паливно-енергетичних ресурсів
(кВт*год/рік)</t>
  </si>
  <si>
    <t>Економія фонду заробітної плати
(тис. грн/рік)</t>
  </si>
  <si>
    <t>Економічний ефект (тис. грн )**</t>
  </si>
  <si>
    <t>І кв.</t>
  </si>
  <si>
    <t>ІІ кв.</t>
  </si>
  <si>
    <t>ІІІ кв.</t>
  </si>
  <si>
    <t>ІV кв.</t>
  </si>
  <si>
    <t>залишкові кошти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</si>
  <si>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</si>
  <si>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</si>
  <si>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</si>
  <si>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</si>
  <si>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</si>
  <si>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 xml:space="preserve">  1.3</t>
  </si>
  <si>
    <t>1.7</t>
  </si>
  <si>
    <t xml:space="preserve">  1.8</t>
  </si>
  <si>
    <t xml:space="preserve">  2.2</t>
  </si>
  <si>
    <t xml:space="preserve">  2.3</t>
  </si>
  <si>
    <t xml:space="preserve"> Усього за підпунктом 2.3</t>
  </si>
  <si>
    <t>Усього за підпунктом  2.5</t>
  </si>
  <si>
    <t>Усього за інвестиційним планом</t>
  </si>
  <si>
    <t>Примітки:</t>
  </si>
  <si>
    <t>** Складові розрахунку економічного ефекту від упровадження  заходів ураховувати без ПДВ.</t>
  </si>
  <si>
    <t>Придбання аварійно-ремонтного автомобіля</t>
  </si>
  <si>
    <t>1.6.1.</t>
  </si>
  <si>
    <t>1.8.1.</t>
  </si>
  <si>
    <t xml:space="preserve">Придбання автомобіля-муловсмоктувача </t>
  </si>
  <si>
    <t>1 од.</t>
  </si>
  <si>
    <t>1 од</t>
  </si>
  <si>
    <t>Комунального підприємства "Виробниче управління водопровідно - каналізаційного господарства міста Ужгорода"</t>
  </si>
  <si>
    <t>1.6.2.</t>
  </si>
  <si>
    <t>1.6.3.</t>
  </si>
  <si>
    <t>Заміна турбічних лічильників н діючих свердловинах на ультразвукові</t>
  </si>
  <si>
    <t>14 шт.</t>
  </si>
  <si>
    <t>1.3.1</t>
  </si>
  <si>
    <r>
      <t xml:space="preserve">Заміна насоса промивки швидких фільтрів НФС-1,2 із заміною трубопроводу  </t>
    </r>
    <r>
      <rPr>
        <sz val="9"/>
        <rFont val="Calibri"/>
        <family val="2"/>
      </rPr>
      <t>Ø</t>
    </r>
    <r>
      <rPr>
        <sz val="9"/>
        <rFont val="Times New Roman"/>
        <family val="1"/>
      </rPr>
      <t>400мм (ПКД+виконання робіт)</t>
    </r>
  </si>
  <si>
    <t>1 шт.</t>
  </si>
  <si>
    <t>1.8.1</t>
  </si>
  <si>
    <t>1.3.2.</t>
  </si>
  <si>
    <t>Капітальний ремонт вуличної водопровідної мережі по вул.Пестеля</t>
  </si>
  <si>
    <t>Капітальний ремонт вуличної водопровідної мережі по вул.Кармелюка</t>
  </si>
  <si>
    <t>360 м.п.</t>
  </si>
  <si>
    <t>575 м.п</t>
  </si>
  <si>
    <t>1.8.2</t>
  </si>
  <si>
    <t>1.8.3</t>
  </si>
  <si>
    <t>1.8.4</t>
  </si>
  <si>
    <t>1.8.5</t>
  </si>
  <si>
    <t xml:space="preserve"> м.п.</t>
  </si>
  <si>
    <t>м.п.</t>
  </si>
  <si>
    <t>Прокладання водопровідної мережі по  вул.Гвардійській  (ПКД та роботи)</t>
  </si>
  <si>
    <t>1 одиниця</t>
  </si>
  <si>
    <t>Оснащення лабораторії-придбання хомографу (дофінансування)</t>
  </si>
  <si>
    <t>Оснащення лабораторії-придбання спектрометру</t>
  </si>
  <si>
    <t>2 шт.</t>
  </si>
  <si>
    <t>2.4.1</t>
  </si>
  <si>
    <t>2.4.2</t>
  </si>
  <si>
    <t>Придбання автомобіля муловсмоктувача</t>
  </si>
  <si>
    <t>Придбання автомобіля вакуумного (асенізаційного) ємн. 4 м.куб</t>
  </si>
  <si>
    <t>2.4.3</t>
  </si>
  <si>
    <t>Придбання легкового фургону до 1,5 т. (для потреб чргових слюсарів КНС)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</si>
  <si>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</si>
  <si>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</si>
  <si>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</si>
  <si>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</si>
  <si>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</si>
  <si>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</si>
  <si>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</si>
  <si>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</si>
  <si>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Капітальний ремонт каналізаційного колектору  по вул. Лучкая</t>
  </si>
  <si>
    <t>190 п.м.</t>
  </si>
  <si>
    <t>Реконструкція каналізаційного колектору від КНС м-ну Горяни</t>
  </si>
  <si>
    <t>4900 п.м.</t>
  </si>
  <si>
    <t>Капітальний ремонт КНС -1 в м. Ужгороді - устаткування обладнання для механічної очистки стоків</t>
  </si>
  <si>
    <t>Реконструкція КНС - 2</t>
  </si>
  <si>
    <t xml:space="preserve">Технічне переоснащення припливно- витяжної каналізації КНС - 3 </t>
  </si>
  <si>
    <t xml:space="preserve">Технічне переоснащення припливно- витяжної каналізації КНС - 4 </t>
  </si>
  <si>
    <t xml:space="preserve">Технічне переоснащення припливно- витяжної каналізації КНС -9  (виготовлення ПКД та проведення будівельних робіт.) </t>
  </si>
  <si>
    <t>Реконструкція підвідного колектору на КНС 9 з монтжем шибера та решітки-дробки</t>
  </si>
  <si>
    <t>Заміна шиберного затвора Ø-600 мм на підвідному колекторі до КНС-2</t>
  </si>
  <si>
    <t>Придбання легкового автомобіля (для потреб автотранпортного цеху)</t>
  </si>
  <si>
    <t>0,5од</t>
  </si>
  <si>
    <t>Придбання машини вакуумної з цистерною 4 м.куб.                                            (диспетчерська служба)</t>
  </si>
  <si>
    <t>0,5 од</t>
  </si>
  <si>
    <t>Придбання легкового автомобіля (для потреб автотранспортного цеху)</t>
  </si>
  <si>
    <t>Придбання автомобіля універсального призначення (для слюсарів КНС)</t>
  </si>
  <si>
    <t>Придбання бідистилятора електричного</t>
  </si>
  <si>
    <t>Будівництво розвідувально-експлуатаційної свердловини на водозабір "Минай"(дублер свердловини № 5-6)</t>
  </si>
  <si>
    <t>1шт</t>
  </si>
  <si>
    <t>0.5 шт.</t>
  </si>
  <si>
    <t>Розробка та впровадження геоінформаційної системи мереж централізованого водопостачання</t>
  </si>
  <si>
    <t>послуга</t>
  </si>
  <si>
    <t>9 шт.</t>
  </si>
  <si>
    <t>2.6.10</t>
  </si>
  <si>
    <t>Придбання термостату сухоповітряного з охолодженням, 50 л.</t>
  </si>
  <si>
    <t>Придбання мікроскопу тринокуляторного біологічного з цифровою камерою</t>
  </si>
  <si>
    <t>Реконструкція водопровідної мережі від вул.Годинки до вул.Кпушанської по вул.Погопелова в м. Ужгород</t>
  </si>
  <si>
    <t xml:space="preserve"> Усього за підпунктом 2.4</t>
  </si>
  <si>
    <t>2.4.1.</t>
  </si>
  <si>
    <t>2.4.2.</t>
  </si>
  <si>
    <t>1.3.2</t>
  </si>
  <si>
    <t>1.3.3</t>
  </si>
  <si>
    <t>1.3.4</t>
  </si>
  <si>
    <t>1.2.1</t>
  </si>
  <si>
    <t>1.2.2</t>
  </si>
  <si>
    <t>Реконструкція водопровідної мережі від вул.Годинки до вул.Кпушанської по вул.Погорелова в м. Ужгород</t>
  </si>
  <si>
    <t>2 од.</t>
  </si>
  <si>
    <t>планований період 2022</t>
  </si>
  <si>
    <t>планований період  2023</t>
  </si>
  <si>
    <t>планований період  2025</t>
  </si>
  <si>
    <t>планований період  2026</t>
  </si>
  <si>
    <t>планований період   2024</t>
  </si>
  <si>
    <t>1.8.6</t>
  </si>
  <si>
    <t>2.4.4</t>
  </si>
  <si>
    <t>2.4.5</t>
  </si>
  <si>
    <t>2.6.9</t>
  </si>
  <si>
    <t>2.6.11</t>
  </si>
  <si>
    <t>2.6.12</t>
  </si>
  <si>
    <t>1.8.7</t>
  </si>
  <si>
    <t>Реконструкція водопровідної мережі від вул. Челюскінців від  вул. Грушевського до вул.А.Корольова в м. Ужгоhоді</t>
  </si>
  <si>
    <t>Технічне переоснащення припливно-витяжної вентиляції каналізаційна насосної станції (КНС-4) в м. Ужгороді</t>
  </si>
  <si>
    <t>Придбання мікроскопу три окулярного біологічного з цифровою камерою</t>
  </si>
  <si>
    <t>Придбання дистилятора електричного</t>
  </si>
  <si>
    <t>Придбання термостату сухо повітряного з охолодженням, 80л.</t>
  </si>
  <si>
    <t>Придбання машини вакуумної з цистерною 4 м.куб.  (диспетчерська служба)</t>
  </si>
  <si>
    <t xml:space="preserve">Монтаж засобів технологічного обліку води на насосних станціях підвищення тиску </t>
  </si>
  <si>
    <t>Технічне переоснащення реагентного господарства, облаштування  камери флокуляції з насосом для перекачування флокулянта на КОПВ</t>
  </si>
  <si>
    <t>Оснащення лабораторії-придбання хроматографу (дофінансування)</t>
  </si>
  <si>
    <t>1.8.8</t>
  </si>
  <si>
    <t>1.8.9</t>
  </si>
  <si>
    <t xml:space="preserve"> Будівництво зовнішнього електропостачання НФС 1,2,3 з приєднанням</t>
  </si>
  <si>
    <t xml:space="preserve">Облаштування комерційних вузлів обліку багатоквартирних будинків </t>
  </si>
  <si>
    <t>1188 буд</t>
  </si>
  <si>
    <r>
      <t xml:space="preserve">                                   Річний  інвестиційний план використання коштів у першому році плану розвитку  на 2022 рік (</t>
    </r>
    <r>
      <rPr>
        <b/>
        <sz val="16"/>
        <color indexed="10"/>
        <rFont val="Times New Roman"/>
        <family val="1"/>
      </rPr>
      <t>зі змінами)</t>
    </r>
  </si>
  <si>
    <r>
      <t xml:space="preserve">План розвитку
 (фінансовий план довгострокової інвестиційної програми)  
на 2022 </t>
    </r>
    <r>
      <rPr>
        <b/>
        <sz val="14"/>
        <rFont val="Calibri"/>
        <family val="2"/>
      </rPr>
      <t xml:space="preserve">– </t>
    </r>
    <r>
      <rPr>
        <b/>
        <sz val="14"/>
        <rFont val="Times New Roman"/>
        <family val="1"/>
      </rPr>
      <t>2026  роки</t>
    </r>
    <r>
      <rPr>
        <b/>
        <u val="single"/>
        <sz val="14"/>
        <color indexed="10"/>
        <rFont val="Times New Roman"/>
        <family val="1"/>
      </rPr>
      <t xml:space="preserve"> (зі змінами)</t>
    </r>
  </si>
  <si>
    <t>Будівництво зовнішнього електропостачання НФС 1,2,3 з приєднанням</t>
  </si>
  <si>
    <t>1.8.8.</t>
  </si>
  <si>
    <t>1.8.9.</t>
  </si>
  <si>
    <t>1188 буд.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</si>
</sst>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_-;\-* #,##0_-;_-* &quot;-&quot;_-;_-@_-"/>
    <numFmt numFmtId="189" formatCode="_-* #,##0.00_-;\-* #,##0.00_-;_-* &quot;-&quot;??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0.00000000"/>
    <numFmt numFmtId="204" formatCode="0.000000000"/>
    <numFmt numFmtId="205" formatCode="0.0000000000"/>
    <numFmt numFmtId="206" formatCode="0.0000000"/>
    <numFmt numFmtId="207" formatCode="0.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Calibri"/>
      <family val="2"/>
    </font>
    <font>
      <b/>
      <i/>
      <u val="single"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Calibri"/>
      <family val="2"/>
    </font>
    <font>
      <b/>
      <u val="single"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62"/>
      <name val="Times New Roman"/>
      <family val="1"/>
    </font>
    <font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4"/>
      <color rgb="FFFF0000"/>
      <name val="Times New Roman"/>
      <family val="1"/>
    </font>
    <font>
      <b/>
      <sz val="9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ABC670"/>
        <bgColor indexed="64"/>
      </patternFill>
    </fill>
    <fill>
      <patternFill patternType="solid">
        <fgColor rgb="FF9ABA52"/>
        <bgColor indexed="64"/>
      </patternFill>
    </fill>
    <fill>
      <patternFill patternType="solid">
        <fgColor rgb="FF8AAA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A7C36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44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4" fillId="0" borderId="10" xfId="53" applyNumberFormat="1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97" fontId="5" fillId="0" borderId="0" xfId="6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49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33" applyFont="1" applyFill="1" applyBorder="1" applyAlignment="1" applyProtection="1">
      <alignment horizontal="center" textRotation="90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4" fontId="4" fillId="0" borderId="14" xfId="0" applyNumberFormat="1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44" fontId="4" fillId="0" borderId="11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 wrapText="1"/>
      <protection/>
    </xf>
    <xf numFmtId="44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8" fillId="0" borderId="10" xfId="53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4" fontId="3" fillId="33" borderId="17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7" fillId="15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4" fontId="3" fillId="33" borderId="15" xfId="0" applyNumberFormat="1" applyFont="1" applyFill="1" applyBorder="1" applyAlignment="1">
      <alignment horizontal="center" vertical="center"/>
    </xf>
    <xf numFmtId="44" fontId="8" fillId="0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44" fontId="4" fillId="36" borderId="10" xfId="0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3" fontId="4" fillId="36" borderId="10" xfId="53" applyNumberFormat="1" applyFont="1" applyFill="1" applyBorder="1" applyAlignment="1">
      <alignment horizontal="center" wrapText="1"/>
      <protection/>
    </xf>
    <xf numFmtId="49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2" fontId="4" fillId="36" borderId="10" xfId="53" applyNumberFormat="1" applyFont="1" applyFill="1" applyBorder="1" applyAlignment="1">
      <alignment horizontal="center" wrapText="1"/>
      <protection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/>
    </xf>
    <xf numFmtId="14" fontId="4" fillId="36" borderId="10" xfId="0" applyNumberFormat="1" applyFont="1" applyFill="1" applyBorder="1" applyAlignment="1">
      <alignment horizontal="center"/>
    </xf>
    <xf numFmtId="3" fontId="4" fillId="35" borderId="10" xfId="53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33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37" borderId="10" xfId="33" applyNumberFormat="1" applyFont="1" applyFill="1" applyBorder="1" applyAlignment="1" applyProtection="1">
      <alignment horizontal="center" vertical="center" wrapText="1"/>
      <protection/>
    </xf>
    <xf numFmtId="2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/>
    </xf>
    <xf numFmtId="2" fontId="4" fillId="37" borderId="14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2" fontId="3" fillId="38" borderId="10" xfId="0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/>
    </xf>
    <xf numFmtId="0" fontId="4" fillId="38" borderId="10" xfId="33" applyNumberFormat="1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2" fontId="3" fillId="39" borderId="10" xfId="0" applyNumberFormat="1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4" fillId="39" borderId="10" xfId="33" applyNumberFormat="1" applyFont="1" applyFill="1" applyBorder="1" applyAlignment="1" applyProtection="1">
      <alignment horizontal="center" vertical="center" wrapText="1"/>
      <protection/>
    </xf>
    <xf numFmtId="0" fontId="3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2" fontId="3" fillId="40" borderId="10" xfId="0" applyNumberFormat="1" applyFont="1" applyFill="1" applyBorder="1" applyAlignment="1">
      <alignment horizontal="center"/>
    </xf>
    <xf numFmtId="2" fontId="4" fillId="40" borderId="10" xfId="0" applyNumberFormat="1" applyFont="1" applyFill="1" applyBorder="1" applyAlignment="1">
      <alignment horizontal="center"/>
    </xf>
    <xf numFmtId="0" fontId="4" fillId="40" borderId="10" xfId="33" applyNumberFormat="1" applyFont="1" applyFill="1" applyBorder="1" applyAlignment="1" applyProtection="1">
      <alignment horizontal="center" vertical="center" wrapText="1"/>
      <protection/>
    </xf>
    <xf numFmtId="2" fontId="4" fillId="0" borderId="10" xfId="33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4" fontId="3" fillId="34" borderId="10" xfId="0" applyNumberFormat="1" applyFont="1" applyFill="1" applyBorder="1" applyAlignment="1">
      <alignment horizontal="center"/>
    </xf>
    <xf numFmtId="2" fontId="3" fillId="41" borderId="10" xfId="0" applyNumberFormat="1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44" fontId="4" fillId="36" borderId="10" xfId="0" applyNumberFormat="1" applyFont="1" applyFill="1" applyBorder="1" applyAlignment="1">
      <alignment wrapText="1"/>
    </xf>
    <xf numFmtId="2" fontId="4" fillId="39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4" fontId="54" fillId="36" borderId="10" xfId="53" applyNumberFormat="1" applyFont="1" applyFill="1" applyBorder="1" applyAlignment="1">
      <alignment horizontal="center" wrapText="1"/>
      <protection/>
    </xf>
    <xf numFmtId="2" fontId="54" fillId="36" borderId="10" xfId="53" applyNumberFormat="1" applyFont="1" applyFill="1" applyBorder="1" applyAlignment="1">
      <alignment horizontal="center" wrapText="1"/>
      <protection/>
    </xf>
    <xf numFmtId="2" fontId="54" fillId="36" borderId="10" xfId="0" applyNumberFormat="1" applyFont="1" applyFill="1" applyBorder="1" applyAlignment="1">
      <alignment horizontal="center"/>
    </xf>
    <xf numFmtId="2" fontId="54" fillId="0" borderId="10" xfId="33" applyNumberFormat="1" applyFont="1" applyFill="1" applyBorder="1" applyAlignment="1" applyProtection="1">
      <alignment horizontal="center" vertical="center" wrapText="1"/>
      <protection/>
    </xf>
    <xf numFmtId="2" fontId="54" fillId="0" borderId="10" xfId="0" applyNumberFormat="1" applyFont="1" applyFill="1" applyBorder="1" applyAlignment="1">
      <alignment horizontal="center"/>
    </xf>
    <xf numFmtId="44" fontId="55" fillId="0" borderId="10" xfId="0" applyNumberFormat="1" applyFont="1" applyFill="1" applyBorder="1" applyAlignment="1">
      <alignment horizontal="center"/>
    </xf>
    <xf numFmtId="44" fontId="55" fillId="0" borderId="10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4" fillId="36" borderId="10" xfId="33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9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3" fontId="56" fillId="35" borderId="10" xfId="53" applyNumberFormat="1" applyFont="1" applyFill="1" applyBorder="1" applyAlignment="1">
      <alignment horizontal="center" wrapText="1"/>
      <protection/>
    </xf>
    <xf numFmtId="0" fontId="56" fillId="37" borderId="10" xfId="0" applyFont="1" applyFill="1" applyBorder="1" applyAlignment="1">
      <alignment/>
    </xf>
    <xf numFmtId="0" fontId="56" fillId="38" borderId="10" xfId="0" applyFont="1" applyFill="1" applyBorder="1" applyAlignment="1">
      <alignment horizontal="center"/>
    </xf>
    <xf numFmtId="0" fontId="56" fillId="39" borderId="10" xfId="0" applyFont="1" applyFill="1" applyBorder="1" applyAlignment="1">
      <alignment horizontal="center"/>
    </xf>
    <xf numFmtId="0" fontId="56" fillId="40" borderId="10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4" fillId="36" borderId="10" xfId="0" applyFont="1" applyFill="1" applyBorder="1" applyAlignment="1">
      <alignment horizontal="center"/>
    </xf>
    <xf numFmtId="4" fontId="4" fillId="36" borderId="10" xfId="53" applyNumberFormat="1" applyFont="1" applyFill="1" applyBorder="1" applyAlignment="1">
      <alignment horizontal="center" wrapText="1"/>
      <protection/>
    </xf>
    <xf numFmtId="0" fontId="14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33" applyFont="1" applyFill="1" applyBorder="1" applyAlignment="1" applyProtection="1">
      <alignment horizontal="center" textRotation="90" wrapText="1"/>
      <protection locked="0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0" borderId="14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33" applyNumberFormat="1" applyFont="1" applyFill="1" applyBorder="1" applyAlignment="1" applyProtection="1">
      <alignment horizontal="center" vertical="center" wrapText="1"/>
      <protection/>
    </xf>
    <xf numFmtId="0" fontId="4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4" fontId="7" fillId="15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4" fontId="3" fillId="0" borderId="14" xfId="0" applyNumberFormat="1" applyFont="1" applyFill="1" applyBorder="1" applyAlignment="1">
      <alignment horizontal="center"/>
    </xf>
    <xf numFmtId="44" fontId="3" fillId="0" borderId="16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textRotation="90" wrapText="1"/>
    </xf>
    <xf numFmtId="0" fontId="57" fillId="35" borderId="11" xfId="0" applyFont="1" applyFill="1" applyBorder="1" applyAlignment="1">
      <alignment horizontal="center" textRotation="90" wrapText="1"/>
    </xf>
    <xf numFmtId="0" fontId="57" fillId="35" borderId="18" xfId="0" applyFont="1" applyFill="1" applyBorder="1" applyAlignment="1">
      <alignment horizontal="center" textRotation="90" wrapText="1"/>
    </xf>
    <xf numFmtId="0" fontId="57" fillId="35" borderId="15" xfId="0" applyFont="1" applyFill="1" applyBorder="1" applyAlignment="1">
      <alignment horizontal="center" textRotation="90" wrapText="1"/>
    </xf>
    <xf numFmtId="0" fontId="57" fillId="37" borderId="22" xfId="0" applyFont="1" applyFill="1" applyBorder="1" applyAlignment="1">
      <alignment horizontal="center" textRotation="90" wrapText="1"/>
    </xf>
    <xf numFmtId="0" fontId="57" fillId="37" borderId="13" xfId="0" applyFont="1" applyFill="1" applyBorder="1" applyAlignment="1">
      <alignment horizontal="center" textRotation="90" wrapText="1"/>
    </xf>
    <xf numFmtId="0" fontId="57" fillId="37" borderId="17" xfId="0" applyFont="1" applyFill="1" applyBorder="1" applyAlignment="1">
      <alignment horizontal="center" textRotation="90" wrapText="1"/>
    </xf>
    <xf numFmtId="0" fontId="57" fillId="42" borderId="22" xfId="0" applyFont="1" applyFill="1" applyBorder="1" applyAlignment="1">
      <alignment horizontal="center" textRotation="90" wrapText="1"/>
    </xf>
    <xf numFmtId="0" fontId="57" fillId="42" borderId="13" xfId="0" applyFont="1" applyFill="1" applyBorder="1" applyAlignment="1">
      <alignment horizontal="center" textRotation="90" wrapText="1"/>
    </xf>
    <xf numFmtId="0" fontId="57" fillId="42" borderId="17" xfId="0" applyFont="1" applyFill="1" applyBorder="1" applyAlignment="1">
      <alignment horizontal="center" textRotation="90" wrapText="1"/>
    </xf>
    <xf numFmtId="0" fontId="57" fillId="39" borderId="22" xfId="0" applyFont="1" applyFill="1" applyBorder="1" applyAlignment="1">
      <alignment horizontal="center" textRotation="90" wrapText="1"/>
    </xf>
    <xf numFmtId="0" fontId="57" fillId="39" borderId="13" xfId="0" applyFont="1" applyFill="1" applyBorder="1" applyAlignment="1">
      <alignment horizontal="center" textRotation="90" wrapText="1"/>
    </xf>
    <xf numFmtId="0" fontId="57" fillId="39" borderId="17" xfId="0" applyFont="1" applyFill="1" applyBorder="1" applyAlignment="1">
      <alignment horizontal="center" textRotation="90" wrapText="1"/>
    </xf>
    <xf numFmtId="0" fontId="57" fillId="40" borderId="22" xfId="0" applyFont="1" applyFill="1" applyBorder="1" applyAlignment="1">
      <alignment horizontal="center" textRotation="90" wrapText="1"/>
    </xf>
    <xf numFmtId="0" fontId="57" fillId="40" borderId="13" xfId="0" applyFont="1" applyFill="1" applyBorder="1" applyAlignment="1">
      <alignment horizontal="center" textRotation="90" wrapText="1"/>
    </xf>
    <xf numFmtId="0" fontId="57" fillId="40" borderId="17" xfId="0" applyFont="1" applyFill="1" applyBorder="1" applyAlignment="1">
      <alignment horizontal="center" textRotation="90" wrapText="1"/>
    </xf>
    <xf numFmtId="0" fontId="4" fillId="0" borderId="14" xfId="33" applyFont="1" applyFill="1" applyBorder="1" applyAlignment="1" applyProtection="1">
      <alignment horizontal="center" vertical="center" wrapText="1"/>
      <protection locked="0"/>
    </xf>
    <xf numFmtId="0" fontId="4" fillId="0" borderId="12" xfId="33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36" borderId="14" xfId="33" applyNumberFormat="1" applyFont="1" applyFill="1" applyBorder="1" applyAlignment="1" applyProtection="1">
      <alignment horizontal="center" vertical="center" wrapText="1"/>
      <protection/>
    </xf>
    <xf numFmtId="0" fontId="4" fillId="36" borderId="16" xfId="33" applyNumberFormat="1" applyFont="1" applyFill="1" applyBorder="1" applyAlignment="1" applyProtection="1">
      <alignment horizontal="center" vertical="center" wrapText="1"/>
      <protection/>
    </xf>
    <xf numFmtId="0" fontId="4" fillId="36" borderId="12" xfId="33" applyNumberFormat="1" applyFont="1" applyFill="1" applyBorder="1" applyAlignment="1" applyProtection="1">
      <alignment horizontal="center" vertical="center" wrapText="1"/>
      <protection/>
    </xf>
    <xf numFmtId="44" fontId="3" fillId="36" borderId="14" xfId="0" applyNumberFormat="1" applyFont="1" applyFill="1" applyBorder="1" applyAlignment="1">
      <alignment horizontal="center"/>
    </xf>
    <xf numFmtId="44" fontId="3" fillId="36" borderId="16" xfId="0" applyNumberFormat="1" applyFont="1" applyFill="1" applyBorder="1" applyAlignment="1">
      <alignment horizontal="center"/>
    </xf>
    <xf numFmtId="44" fontId="3" fillId="36" borderId="12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4" fillId="36" borderId="10" xfId="33" applyNumberFormat="1" applyFont="1" applyFill="1" applyBorder="1" applyAlignment="1" applyProtection="1">
      <alignment horizontal="center" vertical="center" wrapText="1"/>
      <protection/>
    </xf>
    <xf numFmtId="49" fontId="3" fillId="36" borderId="14" xfId="0" applyNumberFormat="1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4" fontId="3" fillId="9" borderId="14" xfId="0" applyNumberFormat="1" applyFont="1" applyFill="1" applyBorder="1" applyAlignment="1">
      <alignment horizontal="center"/>
    </xf>
    <xf numFmtId="44" fontId="3" fillId="9" borderId="16" xfId="0" applyNumberFormat="1" applyFont="1" applyFill="1" applyBorder="1" applyAlignment="1">
      <alignment horizontal="center"/>
    </xf>
    <xf numFmtId="44" fontId="3" fillId="9" borderId="12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14" fontId="4" fillId="43" borderId="16" xfId="0" applyNumberFormat="1" applyFont="1" applyFill="1" applyBorder="1" applyAlignment="1">
      <alignment horizontal="center"/>
    </xf>
    <xf numFmtId="44" fontId="55" fillId="43" borderId="10" xfId="0" applyNumberFormat="1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/>
    </xf>
    <xf numFmtId="2" fontId="4" fillId="43" borderId="10" xfId="0" applyNumberFormat="1" applyFont="1" applyFill="1" applyBorder="1" applyAlignment="1">
      <alignment horizontal="center"/>
    </xf>
    <xf numFmtId="2" fontId="8" fillId="43" borderId="10" xfId="0" applyNumberFormat="1" applyFont="1" applyFill="1" applyBorder="1" applyAlignment="1">
      <alignment horizontal="center"/>
    </xf>
    <xf numFmtId="2" fontId="8" fillId="43" borderId="10" xfId="53" applyNumberFormat="1" applyFont="1" applyFill="1" applyBorder="1" applyAlignment="1">
      <alignment horizontal="center" wrapText="1"/>
      <protection/>
    </xf>
    <xf numFmtId="0" fontId="4" fillId="4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PageLayoutView="0" workbookViewId="0" topLeftCell="C22">
      <selection activeCell="A36" sqref="A36:U37"/>
    </sheetView>
  </sheetViews>
  <sheetFormatPr defaultColWidth="9.00390625" defaultRowHeight="12.75"/>
  <cols>
    <col min="1" max="1" width="7.375" style="27" customWidth="1"/>
    <col min="2" max="2" width="61.00390625" style="32" customWidth="1"/>
    <col min="3" max="3" width="7.625" style="7" customWidth="1"/>
    <col min="4" max="4" width="10.75390625" style="7" customWidth="1"/>
    <col min="5" max="5" width="8.875" style="7" customWidth="1"/>
    <col min="6" max="6" width="11.375" style="7" customWidth="1"/>
    <col min="7" max="7" width="6.25390625" style="7" customWidth="1"/>
    <col min="8" max="9" width="6.00390625" style="7" customWidth="1"/>
    <col min="10" max="10" width="5.125" style="7" customWidth="1"/>
    <col min="11" max="11" width="8.125" style="7" customWidth="1"/>
    <col min="12" max="12" width="10.625" style="7" customWidth="1"/>
    <col min="13" max="13" width="11.00390625" style="7" customWidth="1"/>
    <col min="14" max="14" width="8.00390625" style="7" customWidth="1"/>
    <col min="15" max="15" width="7.75390625" style="7" customWidth="1"/>
    <col min="16" max="16" width="8.125" style="7" customWidth="1"/>
    <col min="17" max="17" width="9.625" style="7" customWidth="1"/>
    <col min="18" max="18" width="8.625" style="7" customWidth="1"/>
    <col min="19" max="20" width="7.00390625" style="7" customWidth="1"/>
    <col min="21" max="21" width="8.125" style="7" customWidth="1"/>
  </cols>
  <sheetData>
    <row r="1" spans="1:21" ht="36" customHeight="1">
      <c r="A1" s="165" t="s">
        <v>207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1" ht="33" customHeight="1">
      <c r="A2" s="165" t="s">
        <v>104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1" ht="12.75">
      <c r="A3" s="166" t="s">
        <v>10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:21" ht="54" customHeight="1">
      <c r="A4" s="167" t="s">
        <v>0</v>
      </c>
      <c r="B4" s="168" t="s">
        <v>1</v>
      </c>
      <c r="C4" s="167" t="s">
        <v>21</v>
      </c>
      <c r="D4" s="172" t="s">
        <v>72</v>
      </c>
      <c r="E4" s="172"/>
      <c r="F4" s="172"/>
      <c r="G4" s="172"/>
      <c r="H4" s="172"/>
      <c r="I4" s="172"/>
      <c r="J4" s="172"/>
      <c r="K4" s="172"/>
      <c r="L4" s="172" t="s">
        <v>73</v>
      </c>
      <c r="M4" s="172"/>
      <c r="N4" s="172" t="s">
        <v>74</v>
      </c>
      <c r="O4" s="172"/>
      <c r="P4" s="172"/>
      <c r="Q4" s="172"/>
      <c r="R4" s="167" t="s">
        <v>63</v>
      </c>
      <c r="S4" s="167" t="s">
        <v>75</v>
      </c>
      <c r="T4" s="167" t="s">
        <v>76</v>
      </c>
      <c r="U4" s="167" t="s">
        <v>77</v>
      </c>
    </row>
    <row r="5" spans="1:21" ht="30" customHeight="1">
      <c r="A5" s="167"/>
      <c r="B5" s="169"/>
      <c r="C5" s="171"/>
      <c r="D5" s="167" t="s">
        <v>2</v>
      </c>
      <c r="E5" s="173" t="s">
        <v>11</v>
      </c>
      <c r="F5" s="173"/>
      <c r="G5" s="173"/>
      <c r="H5" s="173"/>
      <c r="I5" s="173"/>
      <c r="J5" s="173"/>
      <c r="K5" s="173"/>
      <c r="L5" s="167" t="s">
        <v>56</v>
      </c>
      <c r="M5" s="167" t="s">
        <v>57</v>
      </c>
      <c r="N5" s="167" t="s">
        <v>78</v>
      </c>
      <c r="O5" s="167" t="s">
        <v>79</v>
      </c>
      <c r="P5" s="167" t="s">
        <v>80</v>
      </c>
      <c r="Q5" s="167" t="s">
        <v>81</v>
      </c>
      <c r="R5" s="167"/>
      <c r="S5" s="167"/>
      <c r="T5" s="167"/>
      <c r="U5" s="167"/>
    </row>
    <row r="6" spans="1:21" ht="25.5" customHeight="1">
      <c r="A6" s="167"/>
      <c r="B6" s="169"/>
      <c r="C6" s="171"/>
      <c r="D6" s="167"/>
      <c r="E6" s="174" t="s">
        <v>54</v>
      </c>
      <c r="F6" s="174" t="s">
        <v>4</v>
      </c>
      <c r="G6" s="174" t="s">
        <v>82</v>
      </c>
      <c r="H6" s="174" t="s">
        <v>83</v>
      </c>
      <c r="I6" s="167" t="s">
        <v>84</v>
      </c>
      <c r="J6" s="175" t="s">
        <v>85</v>
      </c>
      <c r="K6" s="175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ht="221.25" customHeight="1">
      <c r="A7" s="167"/>
      <c r="B7" s="170"/>
      <c r="C7" s="171"/>
      <c r="D7" s="167"/>
      <c r="E7" s="174"/>
      <c r="F7" s="174"/>
      <c r="G7" s="174"/>
      <c r="H7" s="174"/>
      <c r="I7" s="167"/>
      <c r="J7" s="33" t="s">
        <v>86</v>
      </c>
      <c r="K7" s="33" t="s">
        <v>87</v>
      </c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  <c r="K8" s="16">
        <v>12</v>
      </c>
      <c r="L8" s="16">
        <v>13</v>
      </c>
      <c r="M8" s="16">
        <v>14</v>
      </c>
      <c r="N8" s="16">
        <v>15</v>
      </c>
      <c r="O8" s="16">
        <v>16</v>
      </c>
      <c r="P8" s="16">
        <v>17</v>
      </c>
      <c r="Q8" s="16">
        <v>18</v>
      </c>
      <c r="R8" s="16">
        <v>19</v>
      </c>
      <c r="S8" s="16">
        <v>20</v>
      </c>
      <c r="T8" s="16">
        <v>21</v>
      </c>
      <c r="U8" s="16">
        <v>22</v>
      </c>
    </row>
    <row r="9" spans="1:21" ht="18.75" customHeight="1">
      <c r="A9" s="56" t="s">
        <v>13</v>
      </c>
      <c r="B9" s="57"/>
      <c r="C9" s="176" t="s">
        <v>67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</row>
    <row r="10" spans="1:21" ht="24.75" customHeight="1">
      <c r="A10" s="34" t="s">
        <v>22</v>
      </c>
      <c r="B10" s="3"/>
      <c r="C10" s="177" t="s">
        <v>51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</row>
    <row r="11" spans="1:21" ht="12.75">
      <c r="A11" s="35"/>
      <c r="B11" s="3"/>
      <c r="C11" s="4"/>
      <c r="D11" s="4"/>
      <c r="E11" s="4"/>
      <c r="F11" s="17"/>
      <c r="G11" s="17"/>
      <c r="H11" s="17"/>
      <c r="I11" s="17"/>
      <c r="J11" s="17"/>
      <c r="K11" s="17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.75">
      <c r="A12" s="178" t="s">
        <v>24</v>
      </c>
      <c r="B12" s="179"/>
      <c r="C12" s="180"/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</row>
    <row r="13" spans="1:21" ht="12.75">
      <c r="A13" s="34" t="s">
        <v>9</v>
      </c>
      <c r="B13" s="3"/>
      <c r="C13" s="177" t="s">
        <v>50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</row>
    <row r="14" spans="1:21" ht="12.75">
      <c r="A14" s="178" t="s">
        <v>25</v>
      </c>
      <c r="B14" s="179"/>
      <c r="C14" s="180"/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</row>
    <row r="15" spans="1:21" ht="12.75">
      <c r="A15" s="36" t="s">
        <v>88</v>
      </c>
      <c r="B15" s="30"/>
      <c r="C15" s="181" t="s">
        <v>71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ht="27" customHeight="1">
      <c r="A16" s="36" t="s">
        <v>109</v>
      </c>
      <c r="B16" s="143" t="s">
        <v>170</v>
      </c>
      <c r="C16" s="53" t="s">
        <v>103</v>
      </c>
      <c r="D16" s="131">
        <f>853.97</f>
        <v>853.97</v>
      </c>
      <c r="E16" s="130">
        <v>567.89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>853.97-567.89</f>
        <v>286.08000000000004</v>
      </c>
      <c r="L16" s="130">
        <v>0</v>
      </c>
      <c r="M16" s="48">
        <v>853.97</v>
      </c>
      <c r="N16" s="48">
        <v>0</v>
      </c>
      <c r="O16" s="48">
        <v>400</v>
      </c>
      <c r="P16" s="48">
        <v>453.97</v>
      </c>
      <c r="Q16" s="48">
        <v>0</v>
      </c>
      <c r="R16" s="81">
        <f>D16/U16*12</f>
        <v>67.59656992084433</v>
      </c>
      <c r="S16" s="48">
        <v>0</v>
      </c>
      <c r="T16" s="48">
        <v>0</v>
      </c>
      <c r="U16" s="48">
        <v>151.6</v>
      </c>
    </row>
    <row r="17" spans="1:21" ht="27" customHeight="1">
      <c r="A17" s="44" t="s">
        <v>113</v>
      </c>
      <c r="B17" s="143" t="s">
        <v>200</v>
      </c>
      <c r="C17" s="53" t="s">
        <v>103</v>
      </c>
      <c r="D17" s="47">
        <v>693.83</v>
      </c>
      <c r="E17" s="47">
        <f>D17</f>
        <v>693.83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7">
        <v>0</v>
      </c>
      <c r="M17" s="47">
        <f>D17</f>
        <v>693.83</v>
      </c>
      <c r="N17" s="47">
        <v>0</v>
      </c>
      <c r="O17" s="47">
        <v>255</v>
      </c>
      <c r="P17" s="47">
        <v>438.83</v>
      </c>
      <c r="Q17" s="47">
        <v>0</v>
      </c>
      <c r="R17" s="48">
        <v>0</v>
      </c>
      <c r="S17" s="48">
        <v>0</v>
      </c>
      <c r="T17" s="48">
        <v>0</v>
      </c>
      <c r="U17" s="47">
        <v>0</v>
      </c>
    </row>
    <row r="18" spans="1:22" ht="12.75">
      <c r="A18" s="178" t="s">
        <v>26</v>
      </c>
      <c r="B18" s="179"/>
      <c r="C18" s="180"/>
      <c r="D18" s="51">
        <f>D17+D16</f>
        <v>1547.8000000000002</v>
      </c>
      <c r="E18" s="51">
        <f aca="true" t="shared" si="0" ref="E18:M18">E17+E16</f>
        <v>1261.72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0</v>
      </c>
      <c r="K18" s="51">
        <f t="shared" si="0"/>
        <v>286.08000000000004</v>
      </c>
      <c r="L18" s="51">
        <f t="shared" si="0"/>
        <v>0</v>
      </c>
      <c r="M18" s="51">
        <f t="shared" si="0"/>
        <v>1547.8000000000002</v>
      </c>
      <c r="N18" s="51">
        <f>N17+N16</f>
        <v>0</v>
      </c>
      <c r="O18" s="51">
        <f>O17+O16</f>
        <v>655</v>
      </c>
      <c r="P18" s="51">
        <f>P17+P16</f>
        <v>892.8</v>
      </c>
      <c r="Q18" s="51">
        <f>Q17+Q16</f>
        <v>0</v>
      </c>
      <c r="R18" s="51">
        <f>D18/U18*12</f>
        <v>122.51715039577839</v>
      </c>
      <c r="S18" s="51">
        <f>S17</f>
        <v>0</v>
      </c>
      <c r="T18" s="51">
        <f>T17</f>
        <v>0</v>
      </c>
      <c r="U18" s="51">
        <f>U16+U17</f>
        <v>151.6</v>
      </c>
      <c r="V18" s="147"/>
    </row>
    <row r="19" spans="1:21" ht="12.75">
      <c r="A19" s="34" t="s">
        <v>27</v>
      </c>
      <c r="B19" s="2"/>
      <c r="C19" s="182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</row>
    <row r="20" spans="1:21" ht="12.75">
      <c r="A20" s="35"/>
      <c r="B20" s="1"/>
      <c r="C20" s="4"/>
      <c r="D20" s="4"/>
      <c r="E20" s="4"/>
      <c r="F20" s="17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178" t="s">
        <v>29</v>
      </c>
      <c r="B21" s="179"/>
      <c r="C21" s="18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8"/>
    </row>
    <row r="22" spans="1:21" ht="12.75">
      <c r="A22" s="34" t="s">
        <v>43</v>
      </c>
      <c r="B22" s="183" t="s">
        <v>61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5"/>
    </row>
    <row r="23" spans="1:21" ht="12.75">
      <c r="A23" s="35"/>
      <c r="B23" s="3"/>
      <c r="C23" s="8"/>
      <c r="D23" s="8"/>
      <c r="E23" s="4"/>
      <c r="F23" s="17"/>
      <c r="G23" s="17"/>
      <c r="H23" s="17"/>
      <c r="I23" s="17"/>
      <c r="J23" s="17"/>
      <c r="K23" s="17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78" t="s">
        <v>30</v>
      </c>
      <c r="B24" s="179"/>
      <c r="C24" s="18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8"/>
      <c r="U24" s="8"/>
    </row>
    <row r="25" spans="1:21" ht="12.75">
      <c r="A25" s="34" t="s">
        <v>28</v>
      </c>
      <c r="B25" s="183" t="s">
        <v>42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5"/>
    </row>
    <row r="26" spans="1:21" ht="13.5" customHeight="1">
      <c r="A26" s="49" t="s">
        <v>99</v>
      </c>
      <c r="B26" s="141" t="s">
        <v>98</v>
      </c>
      <c r="C26" s="50" t="s">
        <v>103</v>
      </c>
      <c r="D26" s="51">
        <v>1583.33</v>
      </c>
      <c r="E26" s="47">
        <f>D26</f>
        <v>1583.33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1">
        <f>D26</f>
        <v>1583.33</v>
      </c>
      <c r="M26" s="51">
        <v>0</v>
      </c>
      <c r="N26" s="51">
        <v>0</v>
      </c>
      <c r="O26" s="51">
        <v>183.33</v>
      </c>
      <c r="P26" s="51">
        <v>500</v>
      </c>
      <c r="Q26" s="51">
        <v>900</v>
      </c>
      <c r="R26" s="81">
        <f>D26/U26*12</f>
        <v>177.56971962616822</v>
      </c>
      <c r="S26" s="51">
        <v>0</v>
      </c>
      <c r="T26" s="51">
        <v>0</v>
      </c>
      <c r="U26" s="51">
        <v>107</v>
      </c>
    </row>
    <row r="27" spans="1:21" ht="24">
      <c r="A27" s="65" t="s">
        <v>105</v>
      </c>
      <c r="B27" s="142" t="s">
        <v>156</v>
      </c>
      <c r="C27" s="66" t="s">
        <v>155</v>
      </c>
      <c r="D27" s="51">
        <v>516.79</v>
      </c>
      <c r="E27" s="47">
        <v>516.79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1">
        <v>516.79</v>
      </c>
      <c r="M27" s="51">
        <v>0</v>
      </c>
      <c r="N27" s="51">
        <v>0</v>
      </c>
      <c r="O27" s="51">
        <v>0</v>
      </c>
      <c r="P27" s="51">
        <v>0</v>
      </c>
      <c r="Q27" s="51">
        <v>516.79</v>
      </c>
      <c r="R27" s="81">
        <f>D27/U27*12</f>
        <v>98.2023752969121</v>
      </c>
      <c r="S27" s="51">
        <v>0</v>
      </c>
      <c r="T27" s="51">
        <v>0</v>
      </c>
      <c r="U27" s="51">
        <v>63.15</v>
      </c>
    </row>
    <row r="28" spans="1:21" ht="12.75">
      <c r="A28" s="65" t="s">
        <v>106</v>
      </c>
      <c r="B28" s="141" t="s">
        <v>158</v>
      </c>
      <c r="C28" s="66" t="s">
        <v>157</v>
      </c>
      <c r="D28" s="51">
        <v>168.7</v>
      </c>
      <c r="E28" s="47">
        <f>D28</f>
        <v>168.7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1">
        <f>D28</f>
        <v>168.7</v>
      </c>
      <c r="M28" s="51">
        <v>0</v>
      </c>
      <c r="N28" s="51">
        <v>0</v>
      </c>
      <c r="O28" s="51">
        <v>0</v>
      </c>
      <c r="P28" s="51">
        <v>0</v>
      </c>
      <c r="Q28" s="51">
        <v>168.7</v>
      </c>
      <c r="R28" s="81">
        <f>D28/U28*12</f>
        <v>61.71951219512195</v>
      </c>
      <c r="S28" s="51">
        <v>0</v>
      </c>
      <c r="T28" s="51">
        <v>0</v>
      </c>
      <c r="U28" s="51">
        <v>32.8</v>
      </c>
    </row>
    <row r="29" spans="1:25" ht="12.75">
      <c r="A29" s="178" t="s">
        <v>31</v>
      </c>
      <c r="B29" s="179"/>
      <c r="C29" s="180"/>
      <c r="D29" s="54">
        <f>SUM(D26:D28)</f>
        <v>2268.8199999999997</v>
      </c>
      <c r="E29" s="54">
        <f aca="true" t="shared" si="1" ref="E29:U29">SUM(E26:E28)</f>
        <v>2268.8199999999997</v>
      </c>
      <c r="F29" s="54">
        <f t="shared" si="1"/>
        <v>0</v>
      </c>
      <c r="G29" s="54">
        <f t="shared" si="1"/>
        <v>0</v>
      </c>
      <c r="H29" s="54">
        <f t="shared" si="1"/>
        <v>0</v>
      </c>
      <c r="I29" s="54">
        <f t="shared" si="1"/>
        <v>0</v>
      </c>
      <c r="J29" s="54">
        <f t="shared" si="1"/>
        <v>0</v>
      </c>
      <c r="K29" s="54">
        <f t="shared" si="1"/>
        <v>0</v>
      </c>
      <c r="L29" s="54">
        <f t="shared" si="1"/>
        <v>2268.8199999999997</v>
      </c>
      <c r="M29" s="54">
        <f t="shared" si="1"/>
        <v>0</v>
      </c>
      <c r="N29" s="54">
        <f t="shared" si="1"/>
        <v>0</v>
      </c>
      <c r="O29" s="54">
        <f t="shared" si="1"/>
        <v>183.33</v>
      </c>
      <c r="P29" s="54">
        <f t="shared" si="1"/>
        <v>500</v>
      </c>
      <c r="Q29" s="54">
        <f t="shared" si="1"/>
        <v>1585.49</v>
      </c>
      <c r="R29" s="54">
        <f t="shared" si="1"/>
        <v>337.4916071182023</v>
      </c>
      <c r="S29" s="54">
        <f t="shared" si="1"/>
        <v>0</v>
      </c>
      <c r="T29" s="54">
        <f t="shared" si="1"/>
        <v>0</v>
      </c>
      <c r="U29" s="54">
        <f t="shared" si="1"/>
        <v>202.95</v>
      </c>
      <c r="V29" s="147"/>
      <c r="W29" s="153"/>
      <c r="X29" s="153"/>
      <c r="Y29" s="153"/>
    </row>
    <row r="30" spans="1:21" ht="12.75">
      <c r="A30" s="34" t="s">
        <v>89</v>
      </c>
      <c r="B30" s="2"/>
      <c r="C30" s="177" t="s">
        <v>14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21" ht="12.75">
      <c r="A31" s="35"/>
      <c r="B31" s="3"/>
      <c r="C31" s="8"/>
      <c r="D31" s="8"/>
      <c r="E31" s="4"/>
      <c r="F31" s="17"/>
      <c r="G31" s="17"/>
      <c r="H31" s="17"/>
      <c r="I31" s="17"/>
      <c r="J31" s="17"/>
      <c r="K31" s="17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78" t="s">
        <v>45</v>
      </c>
      <c r="B32" s="179"/>
      <c r="C32" s="18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8"/>
      <c r="U32" s="8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5" t="s">
        <v>90</v>
      </c>
      <c r="B34" s="3"/>
      <c r="C34" s="173" t="s">
        <v>16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</row>
    <row r="35" spans="1:21" ht="12.75">
      <c r="A35" s="46" t="s">
        <v>100</v>
      </c>
      <c r="B35" s="141" t="s">
        <v>201</v>
      </c>
      <c r="C35" s="53" t="s">
        <v>103</v>
      </c>
      <c r="D35" s="51">
        <v>1115.46</v>
      </c>
      <c r="E35" s="47">
        <v>1115.46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1115.46</v>
      </c>
      <c r="M35" s="52">
        <v>0</v>
      </c>
      <c r="N35" s="47">
        <v>1115.46</v>
      </c>
      <c r="O35" s="47">
        <v>0</v>
      </c>
      <c r="P35" s="47">
        <v>0</v>
      </c>
      <c r="Q35" s="47">
        <v>0</v>
      </c>
      <c r="R35" s="81">
        <f>D35/U35*12</f>
        <v>569.5965957446809</v>
      </c>
      <c r="S35" s="47">
        <v>0</v>
      </c>
      <c r="T35" s="47">
        <v>0</v>
      </c>
      <c r="U35" s="47">
        <v>23.5</v>
      </c>
    </row>
    <row r="36" spans="1:21" ht="12.75">
      <c r="A36" s="262" t="s">
        <v>210</v>
      </c>
      <c r="B36" s="263" t="s">
        <v>205</v>
      </c>
      <c r="C36" s="264" t="s">
        <v>103</v>
      </c>
      <c r="D36" s="265">
        <v>16400</v>
      </c>
      <c r="E36" s="266">
        <v>0</v>
      </c>
      <c r="F36" s="267">
        <f>D36</f>
        <v>16400</v>
      </c>
      <c r="G36" s="267"/>
      <c r="H36" s="267"/>
      <c r="I36" s="267"/>
      <c r="J36" s="267"/>
      <c r="K36" s="267"/>
      <c r="L36" s="267"/>
      <c r="M36" s="267">
        <f>D36</f>
        <v>16400</v>
      </c>
      <c r="N36" s="266"/>
      <c r="O36" s="266">
        <v>2400</v>
      </c>
      <c r="P36" s="266">
        <v>7000</v>
      </c>
      <c r="Q36" s="266">
        <v>7000</v>
      </c>
      <c r="R36" s="265"/>
      <c r="S36" s="266"/>
      <c r="T36" s="266"/>
      <c r="U36" s="266"/>
    </row>
    <row r="37" spans="1:21" ht="12.75">
      <c r="A37" s="262" t="s">
        <v>211</v>
      </c>
      <c r="B37" s="263" t="s">
        <v>209</v>
      </c>
      <c r="C37" s="264" t="s">
        <v>212</v>
      </c>
      <c r="D37" s="265">
        <v>11986.88</v>
      </c>
      <c r="E37" s="266">
        <v>0</v>
      </c>
      <c r="F37" s="267">
        <f>D37</f>
        <v>11986.88</v>
      </c>
      <c r="G37" s="267"/>
      <c r="H37" s="267"/>
      <c r="I37" s="267"/>
      <c r="J37" s="267"/>
      <c r="K37" s="267"/>
      <c r="L37" s="267"/>
      <c r="M37" s="267">
        <f>D37</f>
        <v>11986.88</v>
      </c>
      <c r="N37" s="266"/>
      <c r="O37" s="266">
        <v>1986.88</v>
      </c>
      <c r="P37" s="266">
        <v>5000</v>
      </c>
      <c r="Q37" s="266">
        <v>5000</v>
      </c>
      <c r="R37" s="265">
        <f>D37/U37*12</f>
        <v>32.10386046091132</v>
      </c>
      <c r="S37" s="266"/>
      <c r="T37" s="266"/>
      <c r="U37" s="268">
        <f>4111*1.38471-4111*0.29482</f>
        <v>4480.53779</v>
      </c>
    </row>
    <row r="38" spans="1:24" ht="12.75">
      <c r="A38" s="189" t="s">
        <v>47</v>
      </c>
      <c r="B38" s="190"/>
      <c r="C38" s="191"/>
      <c r="D38" s="135">
        <f>D35+D36+D37</f>
        <v>29502.339999999997</v>
      </c>
      <c r="E38" s="135">
        <f aca="true" t="shared" si="2" ref="E38:M38">E35+E36+E37</f>
        <v>1115.46</v>
      </c>
      <c r="F38" s="135">
        <f t="shared" si="2"/>
        <v>28386.879999999997</v>
      </c>
      <c r="G38" s="135">
        <f t="shared" si="2"/>
        <v>0</v>
      </c>
      <c r="H38" s="135">
        <f t="shared" si="2"/>
        <v>0</v>
      </c>
      <c r="I38" s="135">
        <f t="shared" si="2"/>
        <v>0</v>
      </c>
      <c r="J38" s="135">
        <f t="shared" si="2"/>
        <v>0</v>
      </c>
      <c r="K38" s="135">
        <f t="shared" si="2"/>
        <v>0</v>
      </c>
      <c r="L38" s="135">
        <f t="shared" si="2"/>
        <v>1115.46</v>
      </c>
      <c r="M38" s="135">
        <f t="shared" si="2"/>
        <v>28386.879999999997</v>
      </c>
      <c r="N38" s="135">
        <f>N35+N36+N37</f>
        <v>1115.46</v>
      </c>
      <c r="O38" s="135">
        <f>O35+O36+O37</f>
        <v>4386.88</v>
      </c>
      <c r="P38" s="135">
        <f>P35+P36+P37</f>
        <v>12000</v>
      </c>
      <c r="Q38" s="135">
        <f>Q35+Q36+Q37</f>
        <v>12000</v>
      </c>
      <c r="R38" s="81">
        <f>D38/U38*12</f>
        <v>78.60237780109743</v>
      </c>
      <c r="S38" s="135">
        <f>S35+S36+S37</f>
        <v>0</v>
      </c>
      <c r="T38" s="135">
        <f>T35+T36+T37</f>
        <v>0</v>
      </c>
      <c r="U38" s="135">
        <f>U35+U36+U37</f>
        <v>4504.03779</v>
      </c>
      <c r="V38" s="154"/>
      <c r="W38" s="154"/>
      <c r="X38" s="153"/>
    </row>
    <row r="39" spans="1:21" ht="12.75">
      <c r="A39" s="186" t="s">
        <v>19</v>
      </c>
      <c r="B39" s="187"/>
      <c r="C39" s="188"/>
      <c r="D39" s="60">
        <f>D38+D29+D18+D14+D12</f>
        <v>33318.96</v>
      </c>
      <c r="E39" s="60">
        <f aca="true" t="shared" si="3" ref="E39:U39">E38+E29+E18+E14+E12</f>
        <v>4646</v>
      </c>
      <c r="F39" s="60">
        <f t="shared" si="3"/>
        <v>28386.879999999997</v>
      </c>
      <c r="G39" s="60">
        <f t="shared" si="3"/>
        <v>0</v>
      </c>
      <c r="H39" s="60">
        <f t="shared" si="3"/>
        <v>0</v>
      </c>
      <c r="I39" s="60">
        <f t="shared" si="3"/>
        <v>0</v>
      </c>
      <c r="J39" s="60">
        <f t="shared" si="3"/>
        <v>0</v>
      </c>
      <c r="K39" s="60">
        <f t="shared" si="3"/>
        <v>286.08000000000004</v>
      </c>
      <c r="L39" s="60">
        <f t="shared" si="3"/>
        <v>3384.2799999999997</v>
      </c>
      <c r="M39" s="60">
        <f t="shared" si="3"/>
        <v>29934.679999999997</v>
      </c>
      <c r="N39" s="60">
        <f t="shared" si="3"/>
        <v>1115.46</v>
      </c>
      <c r="O39" s="60">
        <f t="shared" si="3"/>
        <v>5225.21</v>
      </c>
      <c r="P39" s="60">
        <f t="shared" si="3"/>
        <v>13392.8</v>
      </c>
      <c r="Q39" s="60">
        <f t="shared" si="3"/>
        <v>13585.49</v>
      </c>
      <c r="R39" s="60">
        <f t="shared" si="3"/>
        <v>538.6111353150781</v>
      </c>
      <c r="S39" s="60">
        <f t="shared" si="3"/>
        <v>0</v>
      </c>
      <c r="T39" s="60">
        <f t="shared" si="3"/>
        <v>0</v>
      </c>
      <c r="U39" s="60">
        <f t="shared" si="3"/>
        <v>4858.5877900000005</v>
      </c>
    </row>
    <row r="40" spans="1:21" ht="12.75">
      <c r="A40" s="64" t="s">
        <v>17</v>
      </c>
      <c r="B40" s="55"/>
      <c r="C40" s="192" t="s">
        <v>68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4"/>
    </row>
    <row r="41" spans="1:21" ht="12.75">
      <c r="A41" s="35" t="s">
        <v>32</v>
      </c>
      <c r="B41" s="37"/>
      <c r="C41" s="195" t="s">
        <v>51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7"/>
    </row>
    <row r="42" spans="1:21" ht="12.75">
      <c r="A42" s="206" t="s">
        <v>33</v>
      </c>
      <c r="B42" s="207"/>
      <c r="C42" s="208"/>
      <c r="D42" s="8"/>
      <c r="E42" s="8"/>
      <c r="F42" s="17"/>
      <c r="G42" s="17"/>
      <c r="H42" s="17"/>
      <c r="I42" s="17"/>
      <c r="J42" s="17"/>
      <c r="K42" s="17"/>
      <c r="L42" s="17"/>
      <c r="M42" s="8"/>
      <c r="N42" s="8"/>
      <c r="O42" s="8"/>
      <c r="P42" s="8"/>
      <c r="Q42" s="8"/>
      <c r="R42" s="8"/>
      <c r="S42" s="8"/>
      <c r="T42" s="4"/>
      <c r="U42" s="4"/>
    </row>
    <row r="43" spans="1:21" ht="12.75" customHeight="1">
      <c r="A43" s="35" t="s">
        <v>91</v>
      </c>
      <c r="B43" s="195" t="s">
        <v>50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7"/>
    </row>
    <row r="44" spans="1:21" ht="12" customHeight="1">
      <c r="A44" s="35"/>
      <c r="B44" s="3"/>
      <c r="C44" s="4"/>
      <c r="D44" s="4"/>
      <c r="E44" s="4"/>
      <c r="F44" s="17"/>
      <c r="G44" s="17"/>
      <c r="H44" s="17"/>
      <c r="I44" s="17"/>
      <c r="J44" s="17"/>
      <c r="K44" s="17"/>
      <c r="L44" s="4"/>
      <c r="M44" s="4"/>
      <c r="N44" s="4"/>
      <c r="O44" s="4"/>
      <c r="P44" s="4"/>
      <c r="Q44" s="4"/>
      <c r="R44" s="38"/>
      <c r="S44" s="38"/>
      <c r="T44" s="4"/>
      <c r="U44" s="4"/>
    </row>
    <row r="45" spans="1:21" ht="12.75">
      <c r="A45" s="39" t="s">
        <v>92</v>
      </c>
      <c r="B45" s="183" t="s">
        <v>61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</row>
    <row r="46" spans="1:22" ht="12.75">
      <c r="A46" s="178" t="s">
        <v>93</v>
      </c>
      <c r="B46" s="179"/>
      <c r="C46" s="180"/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148"/>
    </row>
    <row r="47" spans="1:21" ht="12.75">
      <c r="A47" s="155" t="s">
        <v>36</v>
      </c>
      <c r="B47" s="199" t="s">
        <v>42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1"/>
    </row>
    <row r="48" spans="1:21" ht="12.75">
      <c r="A48" s="39" t="s">
        <v>172</v>
      </c>
      <c r="B48" s="142" t="s">
        <v>101</v>
      </c>
      <c r="C48" s="53" t="s">
        <v>102</v>
      </c>
      <c r="D48" s="51">
        <v>2116.67</v>
      </c>
      <c r="E48" s="47">
        <f>D48</f>
        <v>2116.67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2116.67</v>
      </c>
      <c r="M48" s="47">
        <v>0</v>
      </c>
      <c r="N48" s="47">
        <v>0</v>
      </c>
      <c r="O48" s="47">
        <v>116.67</v>
      </c>
      <c r="P48" s="47">
        <v>1000</v>
      </c>
      <c r="Q48" s="47">
        <v>1000</v>
      </c>
      <c r="R48" s="81">
        <f>D48/U48*12</f>
        <v>224.58037135278516</v>
      </c>
      <c r="S48" s="47">
        <v>0</v>
      </c>
      <c r="T48" s="47">
        <v>0</v>
      </c>
      <c r="U48" s="47">
        <f>62.8+50.3</f>
        <v>113.1</v>
      </c>
    </row>
    <row r="49" spans="1:21" ht="24">
      <c r="A49" s="39" t="s">
        <v>173</v>
      </c>
      <c r="B49" s="142" t="s">
        <v>156</v>
      </c>
      <c r="C49" s="53" t="s">
        <v>157</v>
      </c>
      <c r="D49" s="51">
        <v>516.79</v>
      </c>
      <c r="E49" s="47">
        <v>516.79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516.79</v>
      </c>
      <c r="M49" s="47">
        <v>0</v>
      </c>
      <c r="N49" s="47">
        <v>0</v>
      </c>
      <c r="O49" s="47">
        <v>0</v>
      </c>
      <c r="P49" s="47">
        <v>0</v>
      </c>
      <c r="Q49" s="47">
        <v>516.79</v>
      </c>
      <c r="R49" s="81">
        <f>D49/U49*12</f>
        <v>98.2023752969121</v>
      </c>
      <c r="S49" s="47">
        <v>0</v>
      </c>
      <c r="T49" s="47">
        <v>0</v>
      </c>
      <c r="U49" s="47">
        <v>63.15</v>
      </c>
    </row>
    <row r="50" spans="1:21" ht="12.75">
      <c r="A50" s="39" t="s">
        <v>172</v>
      </c>
      <c r="B50" s="142" t="s">
        <v>158</v>
      </c>
      <c r="C50" s="53" t="s">
        <v>157</v>
      </c>
      <c r="D50" s="51">
        <v>168.7</v>
      </c>
      <c r="E50" s="47">
        <v>168.7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168.7</v>
      </c>
      <c r="M50" s="47">
        <v>0</v>
      </c>
      <c r="N50" s="47">
        <v>0</v>
      </c>
      <c r="O50" s="47">
        <v>0</v>
      </c>
      <c r="P50" s="47">
        <v>0</v>
      </c>
      <c r="Q50" s="47">
        <v>168.7</v>
      </c>
      <c r="R50" s="81">
        <f>D50/U50*12</f>
        <v>61.71951219512195</v>
      </c>
      <c r="S50" s="47">
        <v>0</v>
      </c>
      <c r="T50" s="47">
        <v>0</v>
      </c>
      <c r="U50" s="47">
        <v>32.8</v>
      </c>
    </row>
    <row r="51" spans="1:21" ht="12.75">
      <c r="A51" s="39" t="s">
        <v>173</v>
      </c>
      <c r="B51" s="142" t="s">
        <v>159</v>
      </c>
      <c r="C51" s="53" t="s">
        <v>102</v>
      </c>
      <c r="D51" s="51">
        <v>407.5</v>
      </c>
      <c r="E51" s="47">
        <v>407.5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61">
        <f>K51+E51</f>
        <v>407.5</v>
      </c>
      <c r="M51" s="61">
        <v>0</v>
      </c>
      <c r="N51" s="61">
        <v>0</v>
      </c>
      <c r="O51" s="61">
        <v>0</v>
      </c>
      <c r="P51" s="61">
        <v>407.5</v>
      </c>
      <c r="Q51" s="61">
        <v>0</v>
      </c>
      <c r="R51" s="81">
        <f>D51/U51*12</f>
        <v>67.63485477178423</v>
      </c>
      <c r="S51" s="62">
        <v>0</v>
      </c>
      <c r="T51" s="61">
        <v>0</v>
      </c>
      <c r="U51" s="61">
        <v>72.3</v>
      </c>
    </row>
    <row r="52" spans="1:22" ht="12.75">
      <c r="A52" s="178" t="s">
        <v>171</v>
      </c>
      <c r="B52" s="179"/>
      <c r="C52" s="180"/>
      <c r="D52" s="43">
        <f>D51+D50+D49+D48</f>
        <v>3209.66</v>
      </c>
      <c r="E52" s="43">
        <f aca="true" t="shared" si="4" ref="E52:T52">E51+E50+E49+E48</f>
        <v>3209.66</v>
      </c>
      <c r="F52" s="43">
        <f t="shared" si="4"/>
        <v>0</v>
      </c>
      <c r="G52" s="43">
        <f t="shared" si="4"/>
        <v>0</v>
      </c>
      <c r="H52" s="43">
        <f t="shared" si="4"/>
        <v>0</v>
      </c>
      <c r="I52" s="43">
        <f t="shared" si="4"/>
        <v>0</v>
      </c>
      <c r="J52" s="43">
        <f t="shared" si="4"/>
        <v>0</v>
      </c>
      <c r="K52" s="43">
        <f t="shared" si="4"/>
        <v>0</v>
      </c>
      <c r="L52" s="43">
        <f t="shared" si="4"/>
        <v>3209.66</v>
      </c>
      <c r="M52" s="43">
        <f t="shared" si="4"/>
        <v>0</v>
      </c>
      <c r="N52" s="43">
        <f t="shared" si="4"/>
        <v>0</v>
      </c>
      <c r="O52" s="43">
        <f t="shared" si="4"/>
        <v>116.67</v>
      </c>
      <c r="P52" s="43">
        <f t="shared" si="4"/>
        <v>1407.5</v>
      </c>
      <c r="Q52" s="43">
        <f t="shared" si="4"/>
        <v>1685.49</v>
      </c>
      <c r="R52" s="81">
        <f>D52/U52*12</f>
        <v>136.89681890883242</v>
      </c>
      <c r="S52" s="43">
        <f t="shared" si="4"/>
        <v>0</v>
      </c>
      <c r="T52" s="43">
        <f t="shared" si="4"/>
        <v>0</v>
      </c>
      <c r="U52" s="43">
        <f>U51+U50+U49+U48</f>
        <v>281.35</v>
      </c>
      <c r="V52" s="148"/>
    </row>
    <row r="53" spans="1:21" ht="12.75">
      <c r="A53" s="149"/>
      <c r="B53" s="150"/>
      <c r="C53" s="151"/>
      <c r="D53" s="40"/>
      <c r="E53" s="4"/>
      <c r="F53" s="17"/>
      <c r="G53" s="17"/>
      <c r="H53" s="17"/>
      <c r="I53" s="17"/>
      <c r="J53" s="17"/>
      <c r="K53" s="17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12.75">
      <c r="A54" s="178" t="s">
        <v>39</v>
      </c>
      <c r="B54" s="179"/>
      <c r="C54" s="18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8"/>
      <c r="S54" s="8"/>
      <c r="T54" s="4"/>
      <c r="U54" s="4"/>
    </row>
    <row r="55" spans="1:21" ht="12.75">
      <c r="A55" s="18" t="s">
        <v>37</v>
      </c>
      <c r="B55" s="183" t="s">
        <v>14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5"/>
    </row>
    <row r="56" spans="1:21" ht="12.75">
      <c r="A56" s="34"/>
      <c r="B56" s="2"/>
      <c r="C56" s="8"/>
      <c r="D56" s="8"/>
      <c r="E56" s="4"/>
      <c r="F56" s="17"/>
      <c r="G56" s="17"/>
      <c r="H56" s="17"/>
      <c r="I56" s="17"/>
      <c r="J56" s="17"/>
      <c r="K56" s="17"/>
      <c r="L56" s="8"/>
      <c r="M56" s="8"/>
      <c r="N56" s="8"/>
      <c r="O56" s="8"/>
      <c r="P56" s="8"/>
      <c r="Q56" s="8"/>
      <c r="R56" s="4"/>
      <c r="S56" s="4"/>
      <c r="T56" s="8"/>
      <c r="U56" s="8"/>
    </row>
    <row r="57" spans="1:21" ht="12.75">
      <c r="A57" s="178" t="s">
        <v>94</v>
      </c>
      <c r="B57" s="179"/>
      <c r="C57" s="180"/>
      <c r="D57" s="23"/>
      <c r="E57" s="4"/>
      <c r="F57" s="17"/>
      <c r="G57" s="17"/>
      <c r="H57" s="17"/>
      <c r="I57" s="17"/>
      <c r="J57" s="17"/>
      <c r="K57" s="17"/>
      <c r="L57" s="4"/>
      <c r="M57" s="4"/>
      <c r="N57" s="4"/>
      <c r="O57" s="4"/>
      <c r="P57" s="4"/>
      <c r="Q57" s="4"/>
      <c r="R57" s="8"/>
      <c r="S57" s="8"/>
      <c r="T57" s="41"/>
      <c r="U57" s="41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2" t="s">
        <v>40</v>
      </c>
      <c r="B59" s="183" t="s">
        <v>16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5"/>
    </row>
    <row r="60" spans="1:21" ht="24.75" customHeight="1">
      <c r="A60" s="11" t="s">
        <v>135</v>
      </c>
      <c r="B60" s="142" t="s">
        <v>194</v>
      </c>
      <c r="C60" s="53" t="s">
        <v>102</v>
      </c>
      <c r="D60" s="63">
        <v>1174.34</v>
      </c>
      <c r="E60" s="53">
        <v>1174.34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61">
        <v>0</v>
      </c>
      <c r="M60" s="61">
        <f>D60</f>
        <v>1174.34</v>
      </c>
      <c r="N60" s="53">
        <v>200</v>
      </c>
      <c r="O60" s="47">
        <v>974.34</v>
      </c>
      <c r="P60" s="47">
        <v>0</v>
      </c>
      <c r="Q60" s="47">
        <v>0</v>
      </c>
      <c r="R60" s="81">
        <v>0</v>
      </c>
      <c r="S60" s="47">
        <v>0</v>
      </c>
      <c r="T60" s="47">
        <v>0</v>
      </c>
      <c r="U60" s="47">
        <v>0</v>
      </c>
    </row>
    <row r="61" spans="1:21" ht="18" customHeight="1">
      <c r="A61" s="11" t="s">
        <v>136</v>
      </c>
      <c r="B61" s="142" t="s">
        <v>195</v>
      </c>
      <c r="C61" s="53" t="s">
        <v>102</v>
      </c>
      <c r="D61" s="63">
        <v>27.71</v>
      </c>
      <c r="E61" s="53">
        <v>27.71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61">
        <v>27.71</v>
      </c>
      <c r="M61" s="61">
        <v>0</v>
      </c>
      <c r="N61" s="61">
        <v>27.71</v>
      </c>
      <c r="O61" s="47">
        <v>0</v>
      </c>
      <c r="P61" s="47">
        <v>0</v>
      </c>
      <c r="Q61" s="47">
        <v>0</v>
      </c>
      <c r="R61" s="81">
        <v>0</v>
      </c>
      <c r="S61" s="47">
        <v>0</v>
      </c>
      <c r="T61" s="47">
        <v>0</v>
      </c>
      <c r="U61" s="47">
        <v>0</v>
      </c>
    </row>
    <row r="62" spans="1:21" ht="15" customHeight="1">
      <c r="A62" s="11" t="s">
        <v>137</v>
      </c>
      <c r="B62" s="142" t="s">
        <v>196</v>
      </c>
      <c r="C62" s="53" t="s">
        <v>102</v>
      </c>
      <c r="D62" s="63">
        <v>49.99</v>
      </c>
      <c r="E62" s="53">
        <v>49.99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61">
        <v>49.99</v>
      </c>
      <c r="M62" s="61">
        <v>0</v>
      </c>
      <c r="N62" s="61">
        <v>49.99</v>
      </c>
      <c r="O62" s="47">
        <v>0</v>
      </c>
      <c r="P62" s="47">
        <v>0</v>
      </c>
      <c r="Q62" s="47">
        <v>0</v>
      </c>
      <c r="R62" s="81">
        <v>0</v>
      </c>
      <c r="S62" s="47">
        <v>0</v>
      </c>
      <c r="T62" s="47">
        <v>0</v>
      </c>
      <c r="U62" s="47">
        <v>0</v>
      </c>
    </row>
    <row r="63" spans="1:21" ht="16.5" customHeight="1">
      <c r="A63" s="11" t="s">
        <v>138</v>
      </c>
      <c r="B63" s="142" t="s">
        <v>197</v>
      </c>
      <c r="C63" s="53" t="s">
        <v>102</v>
      </c>
      <c r="D63" s="63">
        <v>44.3</v>
      </c>
      <c r="E63" s="53">
        <v>44.3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61">
        <v>44.3</v>
      </c>
      <c r="M63" s="61">
        <v>0</v>
      </c>
      <c r="N63" s="61">
        <v>44.3</v>
      </c>
      <c r="O63" s="47">
        <v>0</v>
      </c>
      <c r="P63" s="47">
        <v>0</v>
      </c>
      <c r="Q63" s="47">
        <v>0</v>
      </c>
      <c r="R63" s="81">
        <v>0</v>
      </c>
      <c r="S63" s="47">
        <v>0</v>
      </c>
      <c r="T63" s="47">
        <v>0</v>
      </c>
      <c r="U63" s="47">
        <v>0</v>
      </c>
    </row>
    <row r="64" spans="1:22" ht="12.75">
      <c r="A64" s="202" t="s">
        <v>41</v>
      </c>
      <c r="B64" s="202"/>
      <c r="C64" s="202"/>
      <c r="D64" s="43">
        <f aca="true" t="shared" si="5" ref="D64:Q64">D60+D61+D62+D63</f>
        <v>1296.34</v>
      </c>
      <c r="E64" s="8">
        <f t="shared" si="5"/>
        <v>1296.34</v>
      </c>
      <c r="F64" s="8">
        <f t="shared" si="5"/>
        <v>0</v>
      </c>
      <c r="G64" s="8">
        <f t="shared" si="5"/>
        <v>0</v>
      </c>
      <c r="H64" s="8">
        <f t="shared" si="5"/>
        <v>0</v>
      </c>
      <c r="I64" s="8">
        <f t="shared" si="5"/>
        <v>0</v>
      </c>
      <c r="J64" s="8">
        <f t="shared" si="5"/>
        <v>0</v>
      </c>
      <c r="K64" s="8">
        <f t="shared" si="5"/>
        <v>0</v>
      </c>
      <c r="L64" s="8">
        <f t="shared" si="5"/>
        <v>122</v>
      </c>
      <c r="M64" s="8">
        <f t="shared" si="5"/>
        <v>1174.34</v>
      </c>
      <c r="N64" s="8">
        <f t="shared" si="5"/>
        <v>322</v>
      </c>
      <c r="O64" s="8">
        <f t="shared" si="5"/>
        <v>974.34</v>
      </c>
      <c r="P64" s="8">
        <f t="shared" si="5"/>
        <v>0</v>
      </c>
      <c r="Q64" s="8">
        <f t="shared" si="5"/>
        <v>0</v>
      </c>
      <c r="R64" s="43">
        <f>R60</f>
        <v>0</v>
      </c>
      <c r="S64" s="8">
        <f>S60+S61+S62+S63</f>
        <v>0</v>
      </c>
      <c r="T64" s="8">
        <f>T60+T61+T62+T63</f>
        <v>0</v>
      </c>
      <c r="U64" s="43">
        <f>U60+U61+U62+U63</f>
        <v>0</v>
      </c>
      <c r="V64" s="152"/>
    </row>
    <row r="65" spans="1:21" ht="12.75">
      <c r="A65" s="203" t="s">
        <v>20</v>
      </c>
      <c r="B65" s="203"/>
      <c r="C65" s="203"/>
      <c r="D65" s="60">
        <f aca="true" t="shared" si="6" ref="D65:U65">D64+D46+D52</f>
        <v>4506</v>
      </c>
      <c r="E65" s="60">
        <f t="shared" si="6"/>
        <v>4506</v>
      </c>
      <c r="F65" s="60">
        <f t="shared" si="6"/>
        <v>0</v>
      </c>
      <c r="G65" s="60">
        <f t="shared" si="6"/>
        <v>0</v>
      </c>
      <c r="H65" s="60">
        <f t="shared" si="6"/>
        <v>0</v>
      </c>
      <c r="I65" s="60">
        <f t="shared" si="6"/>
        <v>0</v>
      </c>
      <c r="J65" s="60">
        <f t="shared" si="6"/>
        <v>0</v>
      </c>
      <c r="K65" s="60">
        <f t="shared" si="6"/>
        <v>0</v>
      </c>
      <c r="L65" s="60">
        <f t="shared" si="6"/>
        <v>3331.66</v>
      </c>
      <c r="M65" s="60">
        <f t="shared" si="6"/>
        <v>1174.34</v>
      </c>
      <c r="N65" s="60">
        <f t="shared" si="6"/>
        <v>322</v>
      </c>
      <c r="O65" s="60">
        <f t="shared" si="6"/>
        <v>1091.01</v>
      </c>
      <c r="P65" s="60">
        <f t="shared" si="6"/>
        <v>1407.5</v>
      </c>
      <c r="Q65" s="60">
        <f t="shared" si="6"/>
        <v>1685.49</v>
      </c>
      <c r="R65" s="60">
        <f>D65/U65*12</f>
        <v>192.18766660742844</v>
      </c>
      <c r="S65" s="60">
        <f t="shared" si="6"/>
        <v>0</v>
      </c>
      <c r="T65" s="60">
        <f t="shared" si="6"/>
        <v>0</v>
      </c>
      <c r="U65" s="60">
        <f t="shared" si="6"/>
        <v>281.35</v>
      </c>
    </row>
    <row r="66" spans="1:22" ht="12.75">
      <c r="A66" s="204" t="s">
        <v>95</v>
      </c>
      <c r="B66" s="204"/>
      <c r="C66" s="204"/>
      <c r="D66" s="59">
        <f>D65+D39</f>
        <v>37824.96</v>
      </c>
      <c r="E66" s="59">
        <f>E65+E39</f>
        <v>9152</v>
      </c>
      <c r="F66" s="59">
        <f aca="true" t="shared" si="7" ref="F66:Q66">F65+F39</f>
        <v>28386.879999999997</v>
      </c>
      <c r="G66" s="59">
        <f t="shared" si="7"/>
        <v>0</v>
      </c>
      <c r="H66" s="59">
        <f t="shared" si="7"/>
        <v>0</v>
      </c>
      <c r="I66" s="59">
        <f t="shared" si="7"/>
        <v>0</v>
      </c>
      <c r="J66" s="59">
        <f t="shared" si="7"/>
        <v>0</v>
      </c>
      <c r="K66" s="59">
        <f t="shared" si="7"/>
        <v>286.08000000000004</v>
      </c>
      <c r="L66" s="59">
        <f t="shared" si="7"/>
        <v>6715.94</v>
      </c>
      <c r="M66" s="59">
        <f t="shared" si="7"/>
        <v>31109.019999999997</v>
      </c>
      <c r="N66" s="59">
        <f t="shared" si="7"/>
        <v>1437.46</v>
      </c>
      <c r="O66" s="59">
        <f t="shared" si="7"/>
        <v>6316.22</v>
      </c>
      <c r="P66" s="59">
        <f t="shared" si="7"/>
        <v>14800.3</v>
      </c>
      <c r="Q66" s="59">
        <f t="shared" si="7"/>
        <v>15270.98</v>
      </c>
      <c r="R66" s="59">
        <f>D66/U66*12</f>
        <v>88.30836841704263</v>
      </c>
      <c r="S66" s="59">
        <f>S65+S39</f>
        <v>0</v>
      </c>
      <c r="T66" s="59">
        <f>T65+T39</f>
        <v>0</v>
      </c>
      <c r="U66" s="59">
        <f>U65+U39</f>
        <v>5139.937790000001</v>
      </c>
      <c r="V66" s="153"/>
    </row>
    <row r="67" spans="1:20" ht="12.75">
      <c r="A67" s="5" t="s">
        <v>96</v>
      </c>
      <c r="B67" s="42"/>
      <c r="C67" s="42"/>
      <c r="D67" s="42"/>
      <c r="E67" s="42"/>
      <c r="F67" s="10"/>
      <c r="G67" s="10"/>
      <c r="H67" s="10"/>
      <c r="I67" s="10"/>
      <c r="L67" s="198"/>
      <c r="M67" s="198"/>
      <c r="T67" s="5"/>
    </row>
    <row r="68" spans="1:11" ht="12.75">
      <c r="A68" s="12" t="s">
        <v>69</v>
      </c>
      <c r="B68" s="5"/>
      <c r="C68" s="13"/>
      <c r="D68" s="13"/>
      <c r="E68" s="13"/>
      <c r="F68" s="13"/>
      <c r="G68" s="13"/>
      <c r="H68" s="13"/>
      <c r="I68" s="13"/>
      <c r="J68" s="13"/>
      <c r="K68" s="13"/>
    </row>
    <row r="69" spans="1:9" ht="12.75">
      <c r="A69" s="12" t="s">
        <v>97</v>
      </c>
      <c r="B69" s="12"/>
      <c r="C69" s="13"/>
      <c r="D69" s="13"/>
      <c r="E69" s="13"/>
      <c r="F69" s="13"/>
      <c r="G69" s="13"/>
      <c r="H69" s="13"/>
      <c r="I69" s="13"/>
    </row>
    <row r="70" spans="1:12" ht="12.75">
      <c r="A70" s="205"/>
      <c r="B70" s="205"/>
      <c r="C70" s="205"/>
      <c r="D70" s="205"/>
      <c r="L70" s="162">
        <f>L66+M66</f>
        <v>37824.96</v>
      </c>
    </row>
    <row r="71" ht="12.75">
      <c r="L71" s="162">
        <f>L70-D66</f>
        <v>0</v>
      </c>
    </row>
  </sheetData>
  <sheetProtection/>
  <mergeCells count="62">
    <mergeCell ref="A46:C46"/>
    <mergeCell ref="B45:U45"/>
    <mergeCell ref="B43:U43"/>
    <mergeCell ref="A42:C42"/>
    <mergeCell ref="B59:U59"/>
    <mergeCell ref="A57:C57"/>
    <mergeCell ref="B55:U55"/>
    <mergeCell ref="A54:C54"/>
    <mergeCell ref="A52:C52"/>
    <mergeCell ref="L67:M67"/>
    <mergeCell ref="B47:U47"/>
    <mergeCell ref="A64:C64"/>
    <mergeCell ref="A65:C65"/>
    <mergeCell ref="A66:C66"/>
    <mergeCell ref="A70:D70"/>
    <mergeCell ref="A39:C39"/>
    <mergeCell ref="A38:C38"/>
    <mergeCell ref="C40:U40"/>
    <mergeCell ref="C41:U41"/>
    <mergeCell ref="A29:C29"/>
    <mergeCell ref="C30:U30"/>
    <mergeCell ref="A32:C32"/>
    <mergeCell ref="C34:U34"/>
    <mergeCell ref="A18:C18"/>
    <mergeCell ref="C19:U19"/>
    <mergeCell ref="A21:C21"/>
    <mergeCell ref="B22:U22"/>
    <mergeCell ref="A24:C24"/>
    <mergeCell ref="B25:U25"/>
    <mergeCell ref="C9:U9"/>
    <mergeCell ref="C10:U10"/>
    <mergeCell ref="A12:C12"/>
    <mergeCell ref="C13:U13"/>
    <mergeCell ref="A14:C14"/>
    <mergeCell ref="C15:U15"/>
    <mergeCell ref="Q5:Q7"/>
    <mergeCell ref="E6:E7"/>
    <mergeCell ref="F6:F7"/>
    <mergeCell ref="G6:G7"/>
    <mergeCell ref="H6:H7"/>
    <mergeCell ref="I6:I7"/>
    <mergeCell ref="J6:K6"/>
    <mergeCell ref="S4:S7"/>
    <mergeCell ref="T4:T7"/>
    <mergeCell ref="U4:U7"/>
    <mergeCell ref="D5:D7"/>
    <mergeCell ref="E5:K5"/>
    <mergeCell ref="L5:L7"/>
    <mergeCell ref="M5:M7"/>
    <mergeCell ref="N5:N7"/>
    <mergeCell ref="O5:O7"/>
    <mergeCell ref="P5:P7"/>
    <mergeCell ref="A1:U1"/>
    <mergeCell ref="A2:U2"/>
    <mergeCell ref="A3:U3"/>
    <mergeCell ref="A4:A7"/>
    <mergeCell ref="B4:B7"/>
    <mergeCell ref="C4:C7"/>
    <mergeCell ref="D4:K4"/>
    <mergeCell ref="L4:M4"/>
    <mergeCell ref="N4:Q4"/>
    <mergeCell ref="R4:R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SheetLayoutView="100" workbookViewId="0" topLeftCell="B1">
      <selection activeCell="N84" sqref="N84"/>
    </sheetView>
  </sheetViews>
  <sheetFormatPr defaultColWidth="9.00390625" defaultRowHeight="12.75"/>
  <cols>
    <col min="1" max="1" width="10.375" style="14" customWidth="1"/>
    <col min="2" max="2" width="35.75390625" style="7" customWidth="1"/>
    <col min="3" max="3" width="10.125" style="7" customWidth="1"/>
    <col min="4" max="4" width="7.75390625" style="7" customWidth="1"/>
    <col min="5" max="5" width="7.375" style="7" customWidth="1"/>
    <col min="6" max="7" width="8.25390625" style="7" customWidth="1"/>
    <col min="8" max="8" width="12.375" style="7" customWidth="1"/>
    <col min="9" max="9" width="10.125" style="7" customWidth="1"/>
    <col min="10" max="10" width="10.375" style="7" customWidth="1"/>
    <col min="11" max="11" width="11.25390625" style="7" customWidth="1"/>
    <col min="12" max="12" width="9.00390625" style="7" customWidth="1"/>
    <col min="13" max="13" width="8.875" style="7" customWidth="1"/>
    <col min="14" max="14" width="7.875" style="7" customWidth="1"/>
    <col min="15" max="15" width="7.75390625" style="7" customWidth="1"/>
    <col min="16" max="16" width="8.00390625" style="7" customWidth="1"/>
    <col min="17" max="17" width="7.75390625" style="7" customWidth="1"/>
    <col min="18" max="18" width="8.625" style="7" customWidth="1"/>
    <col min="19" max="19" width="7.125" style="7" customWidth="1"/>
    <col min="20" max="20" width="4.875" style="15" customWidth="1"/>
    <col min="21" max="21" width="5.375" style="15" customWidth="1"/>
    <col min="22" max="22" width="6.25390625" style="15" customWidth="1"/>
    <col min="23" max="16384" width="9.125" style="7" customWidth="1"/>
  </cols>
  <sheetData>
    <row r="1" spans="1:22" ht="66.75" customHeight="1">
      <c r="A1" s="209" t="s">
        <v>208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50.25" customHeight="1">
      <c r="A2" s="165" t="s">
        <v>104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ht="20.25" customHeight="1">
      <c r="A3" s="166" t="s">
        <v>10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ht="69" customHeight="1">
      <c r="A4" s="168" t="s">
        <v>0</v>
      </c>
      <c r="B4" s="168" t="s">
        <v>1</v>
      </c>
      <c r="C4" s="168" t="s">
        <v>21</v>
      </c>
      <c r="D4" s="210" t="s">
        <v>53</v>
      </c>
      <c r="E4" s="211"/>
      <c r="F4" s="211"/>
      <c r="G4" s="211"/>
      <c r="H4" s="211"/>
      <c r="I4" s="211"/>
      <c r="J4" s="211"/>
      <c r="K4" s="212"/>
      <c r="L4" s="210" t="s">
        <v>52</v>
      </c>
      <c r="M4" s="212"/>
      <c r="N4" s="213" t="s">
        <v>58</v>
      </c>
      <c r="O4" s="214"/>
      <c r="P4" s="214"/>
      <c r="Q4" s="214"/>
      <c r="R4" s="215"/>
      <c r="S4" s="168" t="s">
        <v>63</v>
      </c>
      <c r="T4" s="168" t="s">
        <v>60</v>
      </c>
      <c r="U4" s="168" t="s">
        <v>59</v>
      </c>
      <c r="V4" s="168" t="s">
        <v>64</v>
      </c>
    </row>
    <row r="5" spans="1:22" ht="28.5" customHeight="1">
      <c r="A5" s="169"/>
      <c r="B5" s="169"/>
      <c r="C5" s="169"/>
      <c r="D5" s="216" t="s">
        <v>2</v>
      </c>
      <c r="E5" s="183" t="s">
        <v>11</v>
      </c>
      <c r="F5" s="184"/>
      <c r="G5" s="184"/>
      <c r="H5" s="184"/>
      <c r="I5" s="184"/>
      <c r="J5" s="184"/>
      <c r="K5" s="185"/>
      <c r="L5" s="216" t="s">
        <v>56</v>
      </c>
      <c r="M5" s="216" t="s">
        <v>57</v>
      </c>
      <c r="N5" s="219" t="s">
        <v>181</v>
      </c>
      <c r="O5" s="222" t="s">
        <v>182</v>
      </c>
      <c r="P5" s="225" t="s">
        <v>185</v>
      </c>
      <c r="Q5" s="228" t="s">
        <v>183</v>
      </c>
      <c r="R5" s="231" t="s">
        <v>184</v>
      </c>
      <c r="S5" s="169"/>
      <c r="T5" s="169"/>
      <c r="U5" s="169"/>
      <c r="V5" s="169"/>
    </row>
    <row r="6" spans="1:22" ht="27" customHeight="1">
      <c r="A6" s="169"/>
      <c r="B6" s="169"/>
      <c r="C6" s="169"/>
      <c r="D6" s="217"/>
      <c r="E6" s="216" t="s">
        <v>54</v>
      </c>
      <c r="F6" s="216" t="s">
        <v>4</v>
      </c>
      <c r="G6" s="216" t="s">
        <v>65</v>
      </c>
      <c r="H6" s="216" t="s">
        <v>66</v>
      </c>
      <c r="I6" s="234" t="s">
        <v>12</v>
      </c>
      <c r="J6" s="235"/>
      <c r="K6" s="216" t="s">
        <v>55</v>
      </c>
      <c r="L6" s="217"/>
      <c r="M6" s="217"/>
      <c r="N6" s="220"/>
      <c r="O6" s="223"/>
      <c r="P6" s="226"/>
      <c r="Q6" s="229"/>
      <c r="R6" s="232"/>
      <c r="S6" s="169"/>
      <c r="T6" s="169"/>
      <c r="U6" s="169"/>
      <c r="V6" s="169"/>
    </row>
    <row r="7" spans="1:22" ht="144" customHeight="1">
      <c r="A7" s="170"/>
      <c r="B7" s="170"/>
      <c r="C7" s="170"/>
      <c r="D7" s="218"/>
      <c r="E7" s="217"/>
      <c r="F7" s="217"/>
      <c r="G7" s="217"/>
      <c r="H7" s="217"/>
      <c r="I7" s="29" t="s">
        <v>5</v>
      </c>
      <c r="J7" s="29" t="s">
        <v>6</v>
      </c>
      <c r="K7" s="217"/>
      <c r="L7" s="218"/>
      <c r="M7" s="218"/>
      <c r="N7" s="221"/>
      <c r="O7" s="224"/>
      <c r="P7" s="227"/>
      <c r="Q7" s="230"/>
      <c r="R7" s="233"/>
      <c r="S7" s="170"/>
      <c r="T7" s="170"/>
      <c r="U7" s="170"/>
      <c r="V7" s="170"/>
    </row>
    <row r="8" spans="1:22" s="27" customFormat="1" ht="15.75" customHeight="1">
      <c r="A8" s="25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2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70">
        <v>14</v>
      </c>
      <c r="O8" s="93">
        <v>15</v>
      </c>
      <c r="P8" s="102">
        <v>16</v>
      </c>
      <c r="Q8" s="110">
        <v>17</v>
      </c>
      <c r="R8" s="117">
        <v>18</v>
      </c>
      <c r="S8" s="16">
        <v>19</v>
      </c>
      <c r="T8" s="16">
        <v>20</v>
      </c>
      <c r="U8" s="16">
        <v>21</v>
      </c>
      <c r="V8" s="16">
        <v>22</v>
      </c>
    </row>
    <row r="9" spans="1:22" ht="26.25" customHeight="1">
      <c r="A9" s="67" t="s">
        <v>13</v>
      </c>
      <c r="B9" s="186" t="s">
        <v>67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8"/>
    </row>
    <row r="10" spans="1:22" ht="13.5" customHeight="1">
      <c r="A10" s="2" t="s">
        <v>22</v>
      </c>
      <c r="B10" s="195" t="s">
        <v>51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7"/>
    </row>
    <row r="11" spans="1:22" ht="18.75">
      <c r="A11" s="71"/>
      <c r="B11" s="146"/>
      <c r="C11" s="72"/>
      <c r="D11" s="146"/>
      <c r="E11" s="73"/>
      <c r="F11" s="73"/>
      <c r="G11" s="73"/>
      <c r="H11" s="73"/>
      <c r="I11" s="73"/>
      <c r="J11" s="73"/>
      <c r="K11" s="73"/>
      <c r="L11" s="73"/>
      <c r="M11" s="73"/>
      <c r="N11" s="157"/>
      <c r="O11" s="158"/>
      <c r="P11" s="159"/>
      <c r="Q11" s="160"/>
      <c r="R11" s="161"/>
      <c r="S11" s="146"/>
      <c r="T11" s="146"/>
      <c r="U11" s="146"/>
      <c r="V11" s="146"/>
    </row>
    <row r="12" spans="1:22" ht="12.75" customHeight="1">
      <c r="A12" s="236" t="s">
        <v>24</v>
      </c>
      <c r="B12" s="237"/>
      <c r="C12" s="238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86"/>
      <c r="O12" s="95"/>
      <c r="P12" s="104"/>
      <c r="Q12" s="112"/>
      <c r="R12" s="119"/>
      <c r="S12" s="144"/>
      <c r="T12" s="144"/>
      <c r="U12" s="144"/>
      <c r="V12" s="144"/>
    </row>
    <row r="13" spans="1:22" ht="12.75" customHeight="1">
      <c r="A13" s="74" t="s">
        <v>9</v>
      </c>
      <c r="B13" s="239" t="s">
        <v>50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1"/>
    </row>
    <row r="14" spans="1:22" ht="33" customHeight="1">
      <c r="A14" s="74" t="s">
        <v>177</v>
      </c>
      <c r="B14" s="77" t="s">
        <v>199</v>
      </c>
      <c r="C14" s="75" t="s">
        <v>166</v>
      </c>
      <c r="D14" s="76">
        <v>525</v>
      </c>
      <c r="E14" s="137">
        <v>525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6">
        <f>D14</f>
        <v>525</v>
      </c>
      <c r="M14" s="75">
        <v>0</v>
      </c>
      <c r="N14" s="87"/>
      <c r="O14" s="101">
        <v>120</v>
      </c>
      <c r="P14" s="105">
        <v>210</v>
      </c>
      <c r="Q14" s="133">
        <v>195</v>
      </c>
      <c r="R14" s="120"/>
      <c r="S14" s="75"/>
      <c r="T14" s="75"/>
      <c r="U14" s="80"/>
      <c r="V14" s="75"/>
    </row>
    <row r="15" spans="1:22" ht="25.5" customHeight="1">
      <c r="A15" s="74" t="s">
        <v>178</v>
      </c>
      <c r="B15" s="77" t="s">
        <v>107</v>
      </c>
      <c r="C15" s="75" t="s">
        <v>108</v>
      </c>
      <c r="D15" s="76">
        <v>1520</v>
      </c>
      <c r="E15" s="136">
        <f>D15</f>
        <v>1520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6">
        <f>D15</f>
        <v>1520</v>
      </c>
      <c r="M15" s="75">
        <v>0</v>
      </c>
      <c r="N15" s="87"/>
      <c r="O15" s="94"/>
      <c r="P15" s="105">
        <v>1520</v>
      </c>
      <c r="Q15" s="113"/>
      <c r="R15" s="120"/>
      <c r="S15" s="75"/>
      <c r="T15" s="156"/>
      <c r="U15" s="156"/>
      <c r="V15" s="156"/>
    </row>
    <row r="16" spans="1:24" ht="12.75" customHeight="1">
      <c r="A16" s="242" t="s">
        <v>25</v>
      </c>
      <c r="B16" s="243"/>
      <c r="C16" s="244"/>
      <c r="D16" s="83">
        <f aca="true" t="shared" si="0" ref="D16:V16">SUM(D14:D15)</f>
        <v>2045</v>
      </c>
      <c r="E16" s="83">
        <f t="shared" si="0"/>
        <v>2045</v>
      </c>
      <c r="F16" s="83">
        <f t="shared" si="0"/>
        <v>0</v>
      </c>
      <c r="G16" s="83">
        <f t="shared" si="0"/>
        <v>0</v>
      </c>
      <c r="H16" s="83">
        <f t="shared" si="0"/>
        <v>0</v>
      </c>
      <c r="I16" s="83">
        <f t="shared" si="0"/>
        <v>0</v>
      </c>
      <c r="J16" s="83">
        <f t="shared" si="0"/>
        <v>0</v>
      </c>
      <c r="K16" s="83">
        <f t="shared" si="0"/>
        <v>0</v>
      </c>
      <c r="L16" s="83">
        <f t="shared" si="0"/>
        <v>2045</v>
      </c>
      <c r="M16" s="83">
        <f t="shared" si="0"/>
        <v>0</v>
      </c>
      <c r="N16" s="83">
        <f t="shared" si="0"/>
        <v>0</v>
      </c>
      <c r="O16" s="83">
        <f t="shared" si="0"/>
        <v>120</v>
      </c>
      <c r="P16" s="83">
        <f t="shared" si="0"/>
        <v>1730</v>
      </c>
      <c r="Q16" s="83">
        <f t="shared" si="0"/>
        <v>195</v>
      </c>
      <c r="R16" s="83">
        <f t="shared" si="0"/>
        <v>0</v>
      </c>
      <c r="S16" s="83">
        <f t="shared" si="0"/>
        <v>0</v>
      </c>
      <c r="T16" s="83">
        <f t="shared" si="0"/>
        <v>0</v>
      </c>
      <c r="U16" s="83">
        <f t="shared" si="0"/>
        <v>0</v>
      </c>
      <c r="V16" s="83">
        <f t="shared" si="0"/>
        <v>0</v>
      </c>
      <c r="X16" s="7">
        <f>D16/50801*100</f>
        <v>4.025511308832503</v>
      </c>
    </row>
    <row r="17" spans="1:22" s="31" customFormat="1" ht="14.25" customHeight="1">
      <c r="A17" s="74" t="s">
        <v>23</v>
      </c>
      <c r="B17" s="245" t="s">
        <v>71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39" customHeight="1">
      <c r="A18" s="74" t="s">
        <v>109</v>
      </c>
      <c r="B18" s="77" t="s">
        <v>179</v>
      </c>
      <c r="C18" s="144" t="s">
        <v>122</v>
      </c>
      <c r="D18" s="81">
        <v>853.97</v>
      </c>
      <c r="E18" s="138">
        <v>567.89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286.08</v>
      </c>
      <c r="L18" s="81">
        <v>0</v>
      </c>
      <c r="M18" s="81">
        <f>D18</f>
        <v>853.97</v>
      </c>
      <c r="N18" s="91">
        <v>853.97</v>
      </c>
      <c r="O18" s="97"/>
      <c r="P18" s="108"/>
      <c r="Q18" s="115"/>
      <c r="R18" s="122"/>
      <c r="S18" s="81">
        <f>D18/V18*12</f>
        <v>67.59656992084433</v>
      </c>
      <c r="T18" s="81"/>
      <c r="U18" s="81"/>
      <c r="V18" s="81">
        <v>151.6</v>
      </c>
    </row>
    <row r="19" spans="1:22" ht="57" customHeight="1">
      <c r="A19" s="74" t="s">
        <v>174</v>
      </c>
      <c r="B19" s="77" t="s">
        <v>200</v>
      </c>
      <c r="C19" s="75" t="s">
        <v>111</v>
      </c>
      <c r="D19" s="76">
        <v>3</v>
      </c>
      <c r="E19" s="137">
        <v>693.83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76">
        <v>0</v>
      </c>
      <c r="M19" s="76">
        <f>D19</f>
        <v>3</v>
      </c>
      <c r="N19" s="91">
        <v>693.83</v>
      </c>
      <c r="O19" s="101"/>
      <c r="P19" s="106"/>
      <c r="Q19" s="113"/>
      <c r="R19" s="120"/>
      <c r="S19" s="75"/>
      <c r="T19" s="75"/>
      <c r="U19" s="80"/>
      <c r="V19" s="75"/>
    </row>
    <row r="20" spans="1:22" ht="45.75" customHeight="1">
      <c r="A20" s="74" t="s">
        <v>175</v>
      </c>
      <c r="B20" s="77" t="s">
        <v>110</v>
      </c>
      <c r="C20" s="75" t="s">
        <v>111</v>
      </c>
      <c r="D20" s="76">
        <v>1476</v>
      </c>
      <c r="E20" s="137">
        <v>1476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76">
        <f>D20</f>
        <v>1476</v>
      </c>
      <c r="M20" s="75">
        <v>0</v>
      </c>
      <c r="N20" s="87"/>
      <c r="O20" s="100">
        <v>1476</v>
      </c>
      <c r="P20" s="106"/>
      <c r="Q20" s="113"/>
      <c r="R20" s="120"/>
      <c r="S20" s="75"/>
      <c r="T20" s="75"/>
      <c r="U20" s="75"/>
      <c r="V20" s="75"/>
    </row>
    <row r="21" spans="1:22" ht="45.75" customHeight="1">
      <c r="A21" s="74" t="s">
        <v>176</v>
      </c>
      <c r="B21" s="77" t="s">
        <v>164</v>
      </c>
      <c r="C21" s="75" t="s">
        <v>165</v>
      </c>
      <c r="D21" s="76">
        <v>245</v>
      </c>
      <c r="E21" s="137">
        <v>245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75">
        <v>0</v>
      </c>
      <c r="M21" s="76">
        <f>D21</f>
        <v>245</v>
      </c>
      <c r="N21" s="87"/>
      <c r="O21" s="101">
        <v>245</v>
      </c>
      <c r="P21" s="106"/>
      <c r="Q21" s="113"/>
      <c r="R21" s="120"/>
      <c r="S21" s="75"/>
      <c r="T21" s="75"/>
      <c r="U21" s="80"/>
      <c r="V21" s="75"/>
    </row>
    <row r="22" spans="1:24" ht="19.5" customHeight="1">
      <c r="A22" s="248" t="s">
        <v>26</v>
      </c>
      <c r="B22" s="248"/>
      <c r="C22" s="248"/>
      <c r="D22" s="82">
        <f aca="true" t="shared" si="1" ref="D22:V22">SUM(D18:D21)</f>
        <v>2577.9700000000003</v>
      </c>
      <c r="E22" s="82">
        <f t="shared" si="1"/>
        <v>2982.7200000000003</v>
      </c>
      <c r="F22" s="82">
        <f t="shared" si="1"/>
        <v>0</v>
      </c>
      <c r="G22" s="82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82">
        <f t="shared" si="1"/>
        <v>286.08</v>
      </c>
      <c r="L22" s="82">
        <f t="shared" si="1"/>
        <v>1476</v>
      </c>
      <c r="M22" s="82">
        <f t="shared" si="1"/>
        <v>1101.97</v>
      </c>
      <c r="N22" s="82">
        <f t="shared" si="1"/>
        <v>1547.8000000000002</v>
      </c>
      <c r="O22" s="82">
        <f t="shared" si="1"/>
        <v>1721</v>
      </c>
      <c r="P22" s="82">
        <f t="shared" si="1"/>
        <v>0</v>
      </c>
      <c r="Q22" s="82">
        <f t="shared" si="1"/>
        <v>0</v>
      </c>
      <c r="R22" s="82">
        <f t="shared" si="1"/>
        <v>0</v>
      </c>
      <c r="S22" s="82">
        <f t="shared" si="1"/>
        <v>67.59656992084433</v>
      </c>
      <c r="T22" s="82">
        <f t="shared" si="1"/>
        <v>0</v>
      </c>
      <c r="U22" s="82">
        <f t="shared" si="1"/>
        <v>0</v>
      </c>
      <c r="V22" s="82">
        <f t="shared" si="1"/>
        <v>151.6</v>
      </c>
      <c r="W22" s="24"/>
      <c r="X22" s="7">
        <f>D22/50801*100</f>
        <v>5.074644199917325</v>
      </c>
    </row>
    <row r="23" spans="1:22" ht="17.25" customHeight="1">
      <c r="A23" s="74" t="s">
        <v>27</v>
      </c>
      <c r="B23" s="245" t="s">
        <v>49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7"/>
    </row>
    <row r="24" spans="1:22" ht="17.25" customHeight="1">
      <c r="A24" s="71"/>
      <c r="B24" s="144"/>
      <c r="C24" s="144"/>
      <c r="D24" s="144"/>
      <c r="E24" s="73"/>
      <c r="F24" s="73"/>
      <c r="G24" s="73"/>
      <c r="H24" s="73"/>
      <c r="I24" s="73"/>
      <c r="J24" s="73"/>
      <c r="K24" s="73"/>
      <c r="L24" s="144"/>
      <c r="M24" s="144"/>
      <c r="N24" s="87"/>
      <c r="O24" s="94"/>
      <c r="P24" s="104"/>
      <c r="Q24" s="112"/>
      <c r="R24" s="119"/>
      <c r="S24" s="144"/>
      <c r="T24" s="144"/>
      <c r="U24" s="144"/>
      <c r="V24" s="144"/>
    </row>
    <row r="25" spans="1:22" ht="15" customHeight="1">
      <c r="A25" s="236" t="s">
        <v>29</v>
      </c>
      <c r="B25" s="237"/>
      <c r="C25" s="238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87"/>
      <c r="O25" s="94"/>
      <c r="P25" s="104"/>
      <c r="Q25" s="112"/>
      <c r="R25" s="119"/>
      <c r="S25" s="144"/>
      <c r="T25" s="144"/>
      <c r="U25" s="144"/>
      <c r="V25" s="144"/>
    </row>
    <row r="26" spans="1:22" ht="12">
      <c r="A26" s="74" t="s">
        <v>43</v>
      </c>
      <c r="B26" s="245" t="s">
        <v>61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7"/>
    </row>
    <row r="27" spans="1:22" s="15" customFormat="1" ht="12">
      <c r="A27" s="71"/>
      <c r="B27" s="146"/>
      <c r="C27" s="146"/>
      <c r="D27" s="146"/>
      <c r="E27" s="73"/>
      <c r="F27" s="73"/>
      <c r="G27" s="73"/>
      <c r="H27" s="73"/>
      <c r="I27" s="73"/>
      <c r="J27" s="73"/>
      <c r="K27" s="73"/>
      <c r="L27" s="146"/>
      <c r="M27" s="146"/>
      <c r="N27" s="86"/>
      <c r="O27" s="95"/>
      <c r="P27" s="103"/>
      <c r="Q27" s="111"/>
      <c r="R27" s="118"/>
      <c r="S27" s="146"/>
      <c r="T27" s="146"/>
      <c r="U27" s="146"/>
      <c r="V27" s="146"/>
    </row>
    <row r="28" spans="1:22" s="15" customFormat="1" ht="12">
      <c r="A28" s="248" t="s">
        <v>30</v>
      </c>
      <c r="B28" s="248"/>
      <c r="C28" s="248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87"/>
      <c r="O28" s="94"/>
      <c r="P28" s="104"/>
      <c r="Q28" s="112"/>
      <c r="R28" s="119"/>
      <c r="S28" s="144"/>
      <c r="T28" s="144"/>
      <c r="U28" s="144"/>
      <c r="V28" s="144"/>
    </row>
    <row r="29" spans="1:22" s="15" customFormat="1" ht="13.5" customHeight="1">
      <c r="A29" s="74" t="s">
        <v>28</v>
      </c>
      <c r="B29" s="181" t="s">
        <v>42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</row>
    <row r="30" spans="1:22" s="15" customFormat="1" ht="27.75" customHeight="1">
      <c r="A30" s="84" t="s">
        <v>99</v>
      </c>
      <c r="B30" s="77" t="s">
        <v>98</v>
      </c>
      <c r="C30" s="144" t="s">
        <v>180</v>
      </c>
      <c r="D30" s="81">
        <f>1583.33+1590</f>
        <v>3173.33</v>
      </c>
      <c r="E30" s="137">
        <f>D30</f>
        <v>3173.33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81">
        <f>D30</f>
        <v>3173.33</v>
      </c>
      <c r="M30" s="81">
        <v>0</v>
      </c>
      <c r="N30" s="88">
        <v>1583.33</v>
      </c>
      <c r="O30" s="100"/>
      <c r="P30" s="108">
        <v>1590</v>
      </c>
      <c r="Q30" s="115"/>
      <c r="R30" s="122"/>
      <c r="S30" s="81">
        <f>D30/V30*12</f>
        <v>355.887476635514</v>
      </c>
      <c r="T30" s="144"/>
      <c r="U30" s="144"/>
      <c r="V30" s="144">
        <v>107</v>
      </c>
    </row>
    <row r="31" spans="1:22" s="15" customFormat="1" ht="43.5" customHeight="1">
      <c r="A31" s="144" t="s">
        <v>105</v>
      </c>
      <c r="B31" s="77" t="s">
        <v>198</v>
      </c>
      <c r="C31" s="144" t="s">
        <v>163</v>
      </c>
      <c r="D31" s="81">
        <v>516.79</v>
      </c>
      <c r="E31" s="137">
        <f>D31</f>
        <v>516.79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81">
        <f>D31</f>
        <v>516.79</v>
      </c>
      <c r="M31" s="144">
        <v>0</v>
      </c>
      <c r="N31" s="88">
        <f>D31</f>
        <v>516.79</v>
      </c>
      <c r="O31" s="94"/>
      <c r="P31" s="104"/>
      <c r="Q31" s="112"/>
      <c r="R31" s="119"/>
      <c r="S31" s="81">
        <f>D31/V31*12</f>
        <v>98.2023752969121</v>
      </c>
      <c r="T31" s="144"/>
      <c r="U31" s="144"/>
      <c r="V31" s="144">
        <v>63.15</v>
      </c>
    </row>
    <row r="32" spans="1:22" s="15" customFormat="1" ht="42.75" customHeight="1">
      <c r="A32" s="144" t="s">
        <v>106</v>
      </c>
      <c r="B32" s="77" t="s">
        <v>154</v>
      </c>
      <c r="C32" s="144" t="s">
        <v>163</v>
      </c>
      <c r="D32" s="81">
        <v>168.7</v>
      </c>
      <c r="E32" s="137">
        <f>D32</f>
        <v>168.7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81">
        <f>D32</f>
        <v>168.7</v>
      </c>
      <c r="M32" s="144">
        <v>0</v>
      </c>
      <c r="N32" s="88">
        <f>D32</f>
        <v>168.7</v>
      </c>
      <c r="O32" s="94"/>
      <c r="P32" s="104"/>
      <c r="Q32" s="112"/>
      <c r="R32" s="119"/>
      <c r="S32" s="81">
        <f>D32/V32*12</f>
        <v>61.71951219512195</v>
      </c>
      <c r="T32" s="144"/>
      <c r="U32" s="144"/>
      <c r="V32" s="144">
        <v>32.8</v>
      </c>
    </row>
    <row r="33" spans="1:26" s="15" customFormat="1" ht="13.5" customHeight="1">
      <c r="A33" s="249" t="s">
        <v>31</v>
      </c>
      <c r="B33" s="237"/>
      <c r="C33" s="238"/>
      <c r="D33" s="82">
        <f>SUM(D30:D32)</f>
        <v>3858.8199999999997</v>
      </c>
      <c r="E33" s="82">
        <f>SUM(E30:E32)</f>
        <v>3858.8199999999997</v>
      </c>
      <c r="F33" s="82">
        <f aca="true" t="shared" si="2" ref="F33:V33">SUM(F30:F32)</f>
        <v>0</v>
      </c>
      <c r="G33" s="82">
        <f t="shared" si="2"/>
        <v>0</v>
      </c>
      <c r="H33" s="82">
        <f t="shared" si="2"/>
        <v>0</v>
      </c>
      <c r="I33" s="82">
        <f t="shared" si="2"/>
        <v>0</v>
      </c>
      <c r="J33" s="82">
        <f t="shared" si="2"/>
        <v>0</v>
      </c>
      <c r="K33" s="82">
        <f t="shared" si="2"/>
        <v>0</v>
      </c>
      <c r="L33" s="82">
        <f t="shared" si="2"/>
        <v>3858.8199999999997</v>
      </c>
      <c r="M33" s="82">
        <f t="shared" si="2"/>
        <v>0</v>
      </c>
      <c r="N33" s="89">
        <f>SUM(N30:N32)</f>
        <v>2268.8199999999997</v>
      </c>
      <c r="O33" s="99">
        <f t="shared" si="2"/>
        <v>0</v>
      </c>
      <c r="P33" s="107">
        <f t="shared" si="2"/>
        <v>1590</v>
      </c>
      <c r="Q33" s="114">
        <f t="shared" si="2"/>
        <v>0</v>
      </c>
      <c r="R33" s="121">
        <f t="shared" si="2"/>
        <v>0</v>
      </c>
      <c r="S33" s="82">
        <f t="shared" si="2"/>
        <v>515.8093641275481</v>
      </c>
      <c r="T33" s="82">
        <f t="shared" si="2"/>
        <v>0</v>
      </c>
      <c r="U33" s="82">
        <f t="shared" si="2"/>
        <v>0</v>
      </c>
      <c r="V33" s="82">
        <f t="shared" si="2"/>
        <v>202.95</v>
      </c>
      <c r="X33" s="7">
        <f>D33/50801*100</f>
        <v>7.595952835574102</v>
      </c>
      <c r="Y33" s="15">
        <f>X64</f>
        <v>12.59750792307238</v>
      </c>
      <c r="Z33" s="15">
        <f>X33+Y33</f>
        <v>20.19346075864648</v>
      </c>
    </row>
    <row r="34" spans="1:22" ht="15.75" customHeight="1">
      <c r="A34" s="71" t="s">
        <v>44</v>
      </c>
      <c r="B34" s="245" t="s">
        <v>14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7"/>
    </row>
    <row r="35" spans="1:22" ht="12">
      <c r="A35" s="71"/>
      <c r="B35" s="146"/>
      <c r="C35" s="146"/>
      <c r="D35" s="146"/>
      <c r="E35" s="73"/>
      <c r="F35" s="73"/>
      <c r="G35" s="73"/>
      <c r="H35" s="73"/>
      <c r="I35" s="73"/>
      <c r="J35" s="73"/>
      <c r="K35" s="73"/>
      <c r="L35" s="146"/>
      <c r="M35" s="146"/>
      <c r="N35" s="86"/>
      <c r="O35" s="95"/>
      <c r="P35" s="103"/>
      <c r="Q35" s="111"/>
      <c r="R35" s="118"/>
      <c r="S35" s="146"/>
      <c r="T35" s="146"/>
      <c r="U35" s="146"/>
      <c r="V35" s="146"/>
    </row>
    <row r="36" spans="1:22" ht="14.25" customHeight="1">
      <c r="A36" s="236" t="s">
        <v>45</v>
      </c>
      <c r="B36" s="237"/>
      <c r="C36" s="238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87"/>
      <c r="O36" s="94"/>
      <c r="P36" s="104"/>
      <c r="Q36" s="112"/>
      <c r="R36" s="119"/>
      <c r="S36" s="144"/>
      <c r="T36" s="144"/>
      <c r="U36" s="144"/>
      <c r="V36" s="144"/>
    </row>
    <row r="37" spans="1:22" ht="14.25" customHeight="1">
      <c r="A37" s="74" t="s">
        <v>46</v>
      </c>
      <c r="B37" s="245" t="s">
        <v>15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7"/>
    </row>
    <row r="38" spans="1:22" ht="27.75" customHeight="1">
      <c r="A38" s="74" t="s">
        <v>112</v>
      </c>
      <c r="B38" s="77" t="s">
        <v>126</v>
      </c>
      <c r="C38" s="144" t="s">
        <v>111</v>
      </c>
      <c r="D38" s="144">
        <v>1115.46</v>
      </c>
      <c r="E38" s="138">
        <f aca="true" t="shared" si="3" ref="E38:E44">D38</f>
        <v>1115.46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144">
        <f>D38</f>
        <v>1115.46</v>
      </c>
      <c r="M38" s="144">
        <v>0</v>
      </c>
      <c r="N38" s="91">
        <v>1115.46</v>
      </c>
      <c r="O38" s="98"/>
      <c r="P38" s="104"/>
      <c r="Q38" s="112"/>
      <c r="R38" s="119"/>
      <c r="S38" s="81">
        <f>D38/V38*12</f>
        <v>569.5965957446809</v>
      </c>
      <c r="T38" s="144"/>
      <c r="U38" s="144"/>
      <c r="V38" s="144">
        <v>23.5</v>
      </c>
    </row>
    <row r="39" spans="1:22" ht="33.75" customHeight="1">
      <c r="A39" s="74" t="s">
        <v>118</v>
      </c>
      <c r="B39" s="77" t="s">
        <v>114</v>
      </c>
      <c r="C39" s="144" t="s">
        <v>117</v>
      </c>
      <c r="D39" s="81">
        <v>1235</v>
      </c>
      <c r="E39" s="138">
        <f t="shared" si="3"/>
        <v>1235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81">
        <f>D39</f>
        <v>1235</v>
      </c>
      <c r="M39" s="144">
        <v>0</v>
      </c>
      <c r="N39" s="90"/>
      <c r="O39" s="97">
        <v>1235</v>
      </c>
      <c r="P39" s="104"/>
      <c r="Q39" s="112"/>
      <c r="R39" s="119"/>
      <c r="S39" s="144"/>
      <c r="T39" s="144"/>
      <c r="U39" s="144"/>
      <c r="V39" s="144"/>
    </row>
    <row r="40" spans="1:22" ht="26.25" customHeight="1">
      <c r="A40" s="74" t="s">
        <v>119</v>
      </c>
      <c r="B40" s="77" t="s">
        <v>115</v>
      </c>
      <c r="C40" s="144" t="s">
        <v>116</v>
      </c>
      <c r="D40" s="81">
        <v>1182</v>
      </c>
      <c r="E40" s="138">
        <f t="shared" si="3"/>
        <v>1182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81">
        <f>D40</f>
        <v>1182</v>
      </c>
      <c r="M40" s="144">
        <v>0</v>
      </c>
      <c r="N40" s="90"/>
      <c r="O40" s="97">
        <v>1182</v>
      </c>
      <c r="P40" s="104"/>
      <c r="Q40" s="112"/>
      <c r="R40" s="119"/>
      <c r="S40" s="144"/>
      <c r="T40" s="144"/>
      <c r="U40" s="144"/>
      <c r="V40" s="144"/>
    </row>
    <row r="41" spans="1:22" ht="38.25" customHeight="1">
      <c r="A41" s="74" t="s">
        <v>120</v>
      </c>
      <c r="B41" s="132" t="s">
        <v>161</v>
      </c>
      <c r="C41" s="71" t="s">
        <v>162</v>
      </c>
      <c r="D41" s="76">
        <v>520</v>
      </c>
      <c r="E41" s="136">
        <v>520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75">
        <v>0</v>
      </c>
      <c r="M41" s="76">
        <f>D41</f>
        <v>520</v>
      </c>
      <c r="N41" s="87"/>
      <c r="O41" s="100">
        <v>520</v>
      </c>
      <c r="P41" s="105"/>
      <c r="Q41" s="113"/>
      <c r="R41" s="120"/>
      <c r="S41" s="75"/>
      <c r="T41" s="156"/>
      <c r="U41" s="156"/>
      <c r="V41" s="156"/>
    </row>
    <row r="42" spans="1:22" ht="27.75" customHeight="1">
      <c r="A42" s="74" t="s">
        <v>121</v>
      </c>
      <c r="B42" s="77" t="s">
        <v>124</v>
      </c>
      <c r="C42" s="156" t="s">
        <v>123</v>
      </c>
      <c r="D42" s="81">
        <v>6600</v>
      </c>
      <c r="E42" s="138">
        <f t="shared" si="3"/>
        <v>6600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81">
        <f>D42</f>
        <v>6600</v>
      </c>
      <c r="M42" s="156">
        <v>0</v>
      </c>
      <c r="N42" s="90"/>
      <c r="O42" s="97">
        <v>100</v>
      </c>
      <c r="P42" s="108">
        <v>1800</v>
      </c>
      <c r="Q42" s="115">
        <v>1300</v>
      </c>
      <c r="R42" s="122">
        <v>3400</v>
      </c>
      <c r="S42" s="156"/>
      <c r="T42" s="156"/>
      <c r="U42" s="156"/>
      <c r="V42" s="156"/>
    </row>
    <row r="43" spans="1:22" ht="26.25" customHeight="1">
      <c r="A43" s="74" t="s">
        <v>186</v>
      </c>
      <c r="B43" s="77" t="s">
        <v>127</v>
      </c>
      <c r="C43" s="156" t="s">
        <v>111</v>
      </c>
      <c r="D43" s="81">
        <v>4680</v>
      </c>
      <c r="E43" s="138">
        <f t="shared" si="3"/>
        <v>4680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81">
        <f>D43</f>
        <v>4680</v>
      </c>
      <c r="M43" s="156">
        <v>0</v>
      </c>
      <c r="N43" s="90"/>
      <c r="O43" s="98"/>
      <c r="P43" s="104"/>
      <c r="Q43" s="115">
        <v>3880</v>
      </c>
      <c r="R43" s="119">
        <v>800</v>
      </c>
      <c r="S43" s="156"/>
      <c r="T43" s="156"/>
      <c r="U43" s="156"/>
      <c r="V43" s="156"/>
    </row>
    <row r="44" spans="1:22" ht="36" customHeight="1">
      <c r="A44" s="74" t="s">
        <v>192</v>
      </c>
      <c r="B44" s="77" t="s">
        <v>193</v>
      </c>
      <c r="C44" s="144" t="s">
        <v>123</v>
      </c>
      <c r="D44" s="81">
        <v>1440</v>
      </c>
      <c r="E44" s="138">
        <f t="shared" si="3"/>
        <v>1440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81">
        <f>D44</f>
        <v>1440</v>
      </c>
      <c r="M44" s="144">
        <v>0</v>
      </c>
      <c r="N44" s="90"/>
      <c r="O44" s="98"/>
      <c r="P44" s="104"/>
      <c r="Q44" s="112"/>
      <c r="R44" s="122">
        <v>1440</v>
      </c>
      <c r="S44" s="144"/>
      <c r="T44" s="144"/>
      <c r="U44" s="144"/>
      <c r="V44" s="144"/>
    </row>
    <row r="45" spans="1:22" ht="36" customHeight="1">
      <c r="A45" s="74" t="s">
        <v>202</v>
      </c>
      <c r="B45" s="77" t="s">
        <v>205</v>
      </c>
      <c r="C45" s="163" t="s">
        <v>206</v>
      </c>
      <c r="D45" s="81">
        <v>16400</v>
      </c>
      <c r="E45" s="138"/>
      <c r="F45" s="73">
        <f>D45</f>
        <v>16400</v>
      </c>
      <c r="G45" s="73"/>
      <c r="H45" s="73"/>
      <c r="I45" s="73"/>
      <c r="J45" s="73"/>
      <c r="K45" s="73"/>
      <c r="L45" s="81"/>
      <c r="M45" s="81">
        <f>D45</f>
        <v>16400</v>
      </c>
      <c r="N45" s="91">
        <f>M45</f>
        <v>16400</v>
      </c>
      <c r="O45" s="98"/>
      <c r="P45" s="104"/>
      <c r="Q45" s="112"/>
      <c r="R45" s="122"/>
      <c r="S45" s="163"/>
      <c r="T45" s="163"/>
      <c r="U45" s="163"/>
      <c r="V45" s="163"/>
    </row>
    <row r="46" spans="1:22" ht="36" customHeight="1">
      <c r="A46" s="74" t="s">
        <v>203</v>
      </c>
      <c r="B46" s="77" t="s">
        <v>204</v>
      </c>
      <c r="C46" s="163" t="s">
        <v>111</v>
      </c>
      <c r="D46" s="81">
        <v>11986.88</v>
      </c>
      <c r="E46" s="138"/>
      <c r="F46" s="164">
        <f>D46</f>
        <v>11986.88</v>
      </c>
      <c r="G46" s="73"/>
      <c r="H46" s="73"/>
      <c r="I46" s="73"/>
      <c r="J46" s="73"/>
      <c r="K46" s="73"/>
      <c r="L46" s="81"/>
      <c r="M46" s="81">
        <f>D46</f>
        <v>11986.88</v>
      </c>
      <c r="N46" s="91">
        <f>M46</f>
        <v>11986.88</v>
      </c>
      <c r="O46" s="98"/>
      <c r="P46" s="104"/>
      <c r="Q46" s="112"/>
      <c r="R46" s="122"/>
      <c r="S46" s="81">
        <f>D46/V46*12</f>
        <v>32.10386046091132</v>
      </c>
      <c r="T46" s="163"/>
      <c r="U46" s="163"/>
      <c r="V46" s="163">
        <f>4111*1.38471-4111*0.29482</f>
        <v>4480.53779</v>
      </c>
    </row>
    <row r="47" spans="1:26" ht="14.25" customHeight="1">
      <c r="A47" s="236" t="s">
        <v>47</v>
      </c>
      <c r="B47" s="237"/>
      <c r="C47" s="238"/>
      <c r="D47" s="82">
        <f>SUM(D38:D46)</f>
        <v>45159.34</v>
      </c>
      <c r="E47" s="82">
        <f aca="true" t="shared" si="4" ref="E47:V47">SUM(E38:E46)</f>
        <v>16772.46</v>
      </c>
      <c r="F47" s="82">
        <f t="shared" si="4"/>
        <v>28386.879999999997</v>
      </c>
      <c r="G47" s="82">
        <f t="shared" si="4"/>
        <v>0</v>
      </c>
      <c r="H47" s="82">
        <f t="shared" si="4"/>
        <v>0</v>
      </c>
      <c r="I47" s="82">
        <f t="shared" si="4"/>
        <v>0</v>
      </c>
      <c r="J47" s="82">
        <f t="shared" si="4"/>
        <v>0</v>
      </c>
      <c r="K47" s="82">
        <f t="shared" si="4"/>
        <v>0</v>
      </c>
      <c r="L47" s="82">
        <f t="shared" si="4"/>
        <v>16252.46</v>
      </c>
      <c r="M47" s="82">
        <f t="shared" si="4"/>
        <v>28906.879999999997</v>
      </c>
      <c r="N47" s="82">
        <f t="shared" si="4"/>
        <v>29502.339999999997</v>
      </c>
      <c r="O47" s="82">
        <f t="shared" si="4"/>
        <v>3037</v>
      </c>
      <c r="P47" s="82">
        <f t="shared" si="4"/>
        <v>1800</v>
      </c>
      <c r="Q47" s="82">
        <f t="shared" si="4"/>
        <v>5180</v>
      </c>
      <c r="R47" s="82">
        <f t="shared" si="4"/>
        <v>5640</v>
      </c>
      <c r="S47" s="82">
        <f t="shared" si="4"/>
        <v>601.7004562055922</v>
      </c>
      <c r="T47" s="82">
        <f t="shared" si="4"/>
        <v>0</v>
      </c>
      <c r="U47" s="82">
        <f t="shared" si="4"/>
        <v>0</v>
      </c>
      <c r="V47" s="82">
        <f t="shared" si="4"/>
        <v>4504.03779</v>
      </c>
      <c r="X47" s="7">
        <f>D47/50801*100</f>
        <v>88.89458868919903</v>
      </c>
      <c r="Y47" s="7">
        <f>X82</f>
        <v>36.33066278222869</v>
      </c>
      <c r="Z47" s="7">
        <f>X47+Y47</f>
        <v>125.22525147142773</v>
      </c>
    </row>
    <row r="48" spans="1:24" ht="14.25" customHeight="1">
      <c r="A48" s="250" t="s">
        <v>19</v>
      </c>
      <c r="B48" s="251"/>
      <c r="C48" s="252"/>
      <c r="D48" s="128">
        <f>D16+D22+D33+D47</f>
        <v>53641.13</v>
      </c>
      <c r="E48" s="128">
        <f aca="true" t="shared" si="5" ref="E48:V48">E16+E22+E33+E47</f>
        <v>25659</v>
      </c>
      <c r="F48" s="128">
        <f t="shared" si="5"/>
        <v>28386.879999999997</v>
      </c>
      <c r="G48" s="128">
        <f t="shared" si="5"/>
        <v>0</v>
      </c>
      <c r="H48" s="128">
        <f t="shared" si="5"/>
        <v>0</v>
      </c>
      <c r="I48" s="128">
        <f t="shared" si="5"/>
        <v>0</v>
      </c>
      <c r="J48" s="128">
        <f t="shared" si="5"/>
        <v>0</v>
      </c>
      <c r="K48" s="128">
        <f t="shared" si="5"/>
        <v>286.08</v>
      </c>
      <c r="L48" s="128">
        <f t="shared" si="5"/>
        <v>23632.28</v>
      </c>
      <c r="M48" s="128">
        <f t="shared" si="5"/>
        <v>30008.85</v>
      </c>
      <c r="N48" s="128">
        <f t="shared" si="5"/>
        <v>33318.96</v>
      </c>
      <c r="O48" s="128">
        <f t="shared" si="5"/>
        <v>4878</v>
      </c>
      <c r="P48" s="128">
        <f t="shared" si="5"/>
        <v>5120</v>
      </c>
      <c r="Q48" s="128">
        <f t="shared" si="5"/>
        <v>5375</v>
      </c>
      <c r="R48" s="128">
        <f t="shared" si="5"/>
        <v>5640</v>
      </c>
      <c r="S48" s="128">
        <f t="shared" si="5"/>
        <v>1185.1063902539845</v>
      </c>
      <c r="T48" s="128">
        <f t="shared" si="5"/>
        <v>0</v>
      </c>
      <c r="U48" s="128">
        <f t="shared" si="5"/>
        <v>0</v>
      </c>
      <c r="V48" s="128">
        <f t="shared" si="5"/>
        <v>4858.5877900000005</v>
      </c>
      <c r="X48" s="7">
        <f>D48/50801*100</f>
        <v>105.59069703352296</v>
      </c>
    </row>
    <row r="49" spans="1:22" ht="14.25" customHeight="1">
      <c r="A49" s="127" t="s">
        <v>17</v>
      </c>
      <c r="B49" s="186" t="s">
        <v>68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8"/>
    </row>
    <row r="50" spans="1:22" ht="12">
      <c r="A50" s="71" t="s">
        <v>32</v>
      </c>
      <c r="B50" s="253" t="s">
        <v>51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</row>
    <row r="51" spans="1:22" ht="12">
      <c r="A51" s="71"/>
      <c r="B51" s="146"/>
      <c r="C51" s="79"/>
      <c r="D51" s="146"/>
      <c r="E51" s="73"/>
      <c r="F51" s="73"/>
      <c r="G51" s="73"/>
      <c r="H51" s="73"/>
      <c r="I51" s="73"/>
      <c r="J51" s="73"/>
      <c r="K51" s="73"/>
      <c r="L51" s="73"/>
      <c r="M51" s="73"/>
      <c r="N51" s="85"/>
      <c r="O51" s="95"/>
      <c r="P51" s="103"/>
      <c r="Q51" s="111"/>
      <c r="R51" s="118"/>
      <c r="S51" s="146"/>
      <c r="T51" s="146"/>
      <c r="U51" s="146"/>
      <c r="V51" s="146"/>
    </row>
    <row r="52" spans="1:22" ht="12">
      <c r="A52" s="236" t="s">
        <v>33</v>
      </c>
      <c r="B52" s="237"/>
      <c r="C52" s="238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86"/>
      <c r="O52" s="95"/>
      <c r="P52" s="104"/>
      <c r="Q52" s="112"/>
      <c r="R52" s="119"/>
      <c r="S52" s="144"/>
      <c r="T52" s="144"/>
      <c r="U52" s="144"/>
      <c r="V52" s="144"/>
    </row>
    <row r="53" spans="1:22" ht="12">
      <c r="A53" s="74"/>
      <c r="B53" s="145"/>
      <c r="C53" s="145"/>
      <c r="D53" s="145"/>
      <c r="E53" s="73"/>
      <c r="F53" s="73"/>
      <c r="G53" s="73"/>
      <c r="H53" s="73"/>
      <c r="I53" s="73"/>
      <c r="J53" s="73"/>
      <c r="K53" s="73"/>
      <c r="L53" s="145"/>
      <c r="M53" s="145"/>
      <c r="N53" s="92"/>
      <c r="O53" s="96"/>
      <c r="P53" s="109"/>
      <c r="Q53" s="116"/>
      <c r="R53" s="123"/>
      <c r="S53" s="145"/>
      <c r="T53" s="145"/>
      <c r="U53" s="145"/>
      <c r="V53" s="145"/>
    </row>
    <row r="54" spans="1:22" ht="12">
      <c r="A54" s="254" t="s">
        <v>34</v>
      </c>
      <c r="B54" s="255"/>
      <c r="C54" s="25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92"/>
      <c r="O54" s="96"/>
      <c r="P54" s="109"/>
      <c r="Q54" s="116"/>
      <c r="R54" s="123"/>
      <c r="S54" s="145"/>
      <c r="T54" s="145"/>
      <c r="U54" s="145"/>
      <c r="V54" s="145"/>
    </row>
    <row r="55" spans="1:22" ht="12">
      <c r="A55" s="74" t="s">
        <v>35</v>
      </c>
      <c r="B55" s="181" t="s">
        <v>61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</row>
    <row r="56" spans="1:22" ht="12.75" customHeight="1">
      <c r="A56" s="71"/>
      <c r="B56" s="146"/>
      <c r="C56" s="146"/>
      <c r="D56" s="146"/>
      <c r="E56" s="73"/>
      <c r="F56" s="73"/>
      <c r="G56" s="73"/>
      <c r="H56" s="73"/>
      <c r="I56" s="73"/>
      <c r="J56" s="73"/>
      <c r="K56" s="73"/>
      <c r="L56" s="146"/>
      <c r="M56" s="146"/>
      <c r="N56" s="86"/>
      <c r="O56" s="95"/>
      <c r="P56" s="103"/>
      <c r="Q56" s="111"/>
      <c r="R56" s="118"/>
      <c r="S56" s="146"/>
      <c r="T56" s="146"/>
      <c r="U56" s="146"/>
      <c r="V56" s="144"/>
    </row>
    <row r="57" spans="1:22" ht="12">
      <c r="A57" s="178" t="s">
        <v>48</v>
      </c>
      <c r="B57" s="179"/>
      <c r="C57" s="180"/>
      <c r="D57" s="4"/>
      <c r="E57" s="4"/>
      <c r="F57" s="4"/>
      <c r="G57" s="4"/>
      <c r="H57" s="4"/>
      <c r="I57" s="4"/>
      <c r="J57" s="4"/>
      <c r="K57" s="4"/>
      <c r="L57" s="4"/>
      <c r="M57" s="4"/>
      <c r="N57" s="87"/>
      <c r="O57" s="94"/>
      <c r="P57" s="104"/>
      <c r="Q57" s="112"/>
      <c r="R57" s="119"/>
      <c r="S57" s="4"/>
      <c r="T57" s="4"/>
      <c r="U57" s="4"/>
      <c r="V57" s="28"/>
    </row>
    <row r="58" spans="1:22" ht="12">
      <c r="A58" s="2" t="s">
        <v>36</v>
      </c>
      <c r="B58" s="195" t="s">
        <v>18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7"/>
    </row>
    <row r="59" spans="1:22" ht="12">
      <c r="A59" s="2" t="s">
        <v>129</v>
      </c>
      <c r="B59" s="69" t="s">
        <v>131</v>
      </c>
      <c r="C59" s="69" t="s">
        <v>111</v>
      </c>
      <c r="D59" s="124">
        <v>2116.67</v>
      </c>
      <c r="E59" s="139">
        <v>2116.67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124">
        <f>D59</f>
        <v>2116.67</v>
      </c>
      <c r="M59" s="69">
        <v>0</v>
      </c>
      <c r="N59" s="88">
        <v>2116.67</v>
      </c>
      <c r="O59" s="94"/>
      <c r="P59" s="104"/>
      <c r="Q59" s="112"/>
      <c r="R59" s="119"/>
      <c r="S59" s="81">
        <f>D59/V59*12</f>
        <v>224.58037135278516</v>
      </c>
      <c r="T59" s="69"/>
      <c r="U59" s="69"/>
      <c r="V59" s="47">
        <f>62.8+50.3</f>
        <v>113.1</v>
      </c>
    </row>
    <row r="60" spans="1:22" ht="24">
      <c r="A60" s="2" t="s">
        <v>130</v>
      </c>
      <c r="B60" s="69" t="s">
        <v>132</v>
      </c>
      <c r="C60" s="69" t="s">
        <v>157</v>
      </c>
      <c r="D60" s="124">
        <v>516.79</v>
      </c>
      <c r="E60" s="139">
        <v>516.79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124">
        <f>D60</f>
        <v>516.79</v>
      </c>
      <c r="M60" s="69">
        <v>0</v>
      </c>
      <c r="N60" s="87">
        <v>516.79</v>
      </c>
      <c r="O60" s="94"/>
      <c r="P60" s="104"/>
      <c r="Q60" s="112"/>
      <c r="R60" s="122"/>
      <c r="S60" s="81">
        <f>D60/V60*12</f>
        <v>98.2023752969121</v>
      </c>
      <c r="T60" s="69"/>
      <c r="U60" s="69"/>
      <c r="V60" s="68">
        <v>63.15</v>
      </c>
    </row>
    <row r="61" spans="1:22" ht="24">
      <c r="A61" s="2" t="s">
        <v>133</v>
      </c>
      <c r="B61" s="69" t="s">
        <v>158</v>
      </c>
      <c r="C61" s="69" t="s">
        <v>157</v>
      </c>
      <c r="D61" s="124">
        <v>168.7</v>
      </c>
      <c r="E61" s="139">
        <v>168.7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124">
        <f>D61</f>
        <v>168.7</v>
      </c>
      <c r="M61" s="69">
        <v>0</v>
      </c>
      <c r="N61" s="87">
        <v>168.7</v>
      </c>
      <c r="O61" s="94"/>
      <c r="P61" s="108"/>
      <c r="Q61" s="112"/>
      <c r="R61" s="119"/>
      <c r="S61" s="81">
        <f>D61/V61*12</f>
        <v>61.71951219512195</v>
      </c>
      <c r="T61" s="69"/>
      <c r="U61" s="69"/>
      <c r="V61" s="68">
        <v>32.8</v>
      </c>
    </row>
    <row r="62" spans="1:22" ht="24">
      <c r="A62" s="2" t="s">
        <v>187</v>
      </c>
      <c r="B62" s="69" t="s">
        <v>134</v>
      </c>
      <c r="C62" s="69" t="s">
        <v>111</v>
      </c>
      <c r="D62" s="124">
        <v>407.5</v>
      </c>
      <c r="E62" s="139">
        <v>407.5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124">
        <f>D62</f>
        <v>407.5</v>
      </c>
      <c r="M62" s="69">
        <v>0</v>
      </c>
      <c r="N62" s="87">
        <v>407.5</v>
      </c>
      <c r="O62" s="94"/>
      <c r="P62" s="108"/>
      <c r="Q62" s="112"/>
      <c r="R62" s="119"/>
      <c r="S62" s="81">
        <f>D62/V62*12</f>
        <v>67.63485477178423</v>
      </c>
      <c r="T62" s="69"/>
      <c r="U62" s="69"/>
      <c r="V62" s="68">
        <v>72.3</v>
      </c>
    </row>
    <row r="63" spans="1:22" ht="12">
      <c r="A63" s="2" t="s">
        <v>188</v>
      </c>
      <c r="B63" s="69" t="s">
        <v>98</v>
      </c>
      <c r="C63" s="69" t="s">
        <v>128</v>
      </c>
      <c r="D63" s="124">
        <v>3190</v>
      </c>
      <c r="E63" s="139">
        <v>3190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124">
        <f>D63</f>
        <v>3190</v>
      </c>
      <c r="M63" s="69">
        <v>0</v>
      </c>
      <c r="N63" s="88"/>
      <c r="O63" s="100">
        <v>1590</v>
      </c>
      <c r="P63" s="108"/>
      <c r="Q63" s="112"/>
      <c r="R63" s="122">
        <v>1600</v>
      </c>
      <c r="S63" s="81"/>
      <c r="T63" s="69"/>
      <c r="U63" s="69"/>
      <c r="V63" s="68"/>
    </row>
    <row r="64" spans="1:24" ht="12.75" customHeight="1">
      <c r="A64" s="178" t="s">
        <v>39</v>
      </c>
      <c r="B64" s="179"/>
      <c r="C64" s="180"/>
      <c r="D64" s="43">
        <f>SUM(D59:D63)</f>
        <v>6399.66</v>
      </c>
      <c r="E64" s="43">
        <f aca="true" t="shared" si="6" ref="E64:V64">SUM(E59:E63)</f>
        <v>6399.66</v>
      </c>
      <c r="F64" s="43">
        <f t="shared" si="6"/>
        <v>0</v>
      </c>
      <c r="G64" s="43">
        <f t="shared" si="6"/>
        <v>0</v>
      </c>
      <c r="H64" s="43">
        <f t="shared" si="6"/>
        <v>0</v>
      </c>
      <c r="I64" s="43">
        <f t="shared" si="6"/>
        <v>0</v>
      </c>
      <c r="J64" s="43">
        <f t="shared" si="6"/>
        <v>0</v>
      </c>
      <c r="K64" s="43">
        <f t="shared" si="6"/>
        <v>0</v>
      </c>
      <c r="L64" s="43">
        <f t="shared" si="6"/>
        <v>6399.66</v>
      </c>
      <c r="M64" s="43">
        <f t="shared" si="6"/>
        <v>0</v>
      </c>
      <c r="N64" s="43">
        <f t="shared" si="6"/>
        <v>3209.66</v>
      </c>
      <c r="O64" s="43">
        <f t="shared" si="6"/>
        <v>1590</v>
      </c>
      <c r="P64" s="43">
        <f t="shared" si="6"/>
        <v>0</v>
      </c>
      <c r="Q64" s="43">
        <f t="shared" si="6"/>
        <v>0</v>
      </c>
      <c r="R64" s="43">
        <f t="shared" si="6"/>
        <v>1600</v>
      </c>
      <c r="S64" s="43">
        <f t="shared" si="6"/>
        <v>452.13711361660353</v>
      </c>
      <c r="T64" s="43">
        <f t="shared" si="6"/>
        <v>0</v>
      </c>
      <c r="U64" s="43">
        <f t="shared" si="6"/>
        <v>0</v>
      </c>
      <c r="V64" s="43">
        <f t="shared" si="6"/>
        <v>281.35</v>
      </c>
      <c r="X64" s="7">
        <f>D64/50801*100</f>
        <v>12.59750792307238</v>
      </c>
    </row>
    <row r="65" spans="1:22" ht="12.75" customHeight="1">
      <c r="A65" s="18" t="s">
        <v>37</v>
      </c>
      <c r="B65" s="183" t="s">
        <v>14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5"/>
    </row>
    <row r="66" spans="1:22" ht="12.75" customHeight="1">
      <c r="A66" s="2"/>
      <c r="B66" s="8"/>
      <c r="C66" s="8"/>
      <c r="D66" s="8"/>
      <c r="E66" s="17"/>
      <c r="F66" s="17"/>
      <c r="G66" s="17"/>
      <c r="H66" s="17"/>
      <c r="I66" s="17"/>
      <c r="J66" s="17"/>
      <c r="K66" s="17"/>
      <c r="L66" s="8"/>
      <c r="M66" s="8"/>
      <c r="N66" s="86"/>
      <c r="O66" s="95"/>
      <c r="P66" s="103"/>
      <c r="Q66" s="111"/>
      <c r="R66" s="118"/>
      <c r="S66" s="8"/>
      <c r="T66" s="8"/>
      <c r="U66" s="8"/>
      <c r="V66" s="8"/>
    </row>
    <row r="67" spans="1:22" ht="12">
      <c r="A67" s="178" t="s">
        <v>38</v>
      </c>
      <c r="B67" s="179"/>
      <c r="C67" s="180"/>
      <c r="D67" s="4"/>
      <c r="E67" s="17"/>
      <c r="F67" s="17"/>
      <c r="G67" s="17"/>
      <c r="H67" s="17"/>
      <c r="I67" s="17"/>
      <c r="J67" s="17"/>
      <c r="K67" s="17"/>
      <c r="L67" s="4"/>
      <c r="M67" s="4"/>
      <c r="N67" s="87"/>
      <c r="O67" s="94"/>
      <c r="P67" s="104"/>
      <c r="Q67" s="112"/>
      <c r="R67" s="119"/>
      <c r="S67" s="4"/>
      <c r="T67" s="9"/>
      <c r="U67" s="9"/>
      <c r="V67" s="9"/>
    </row>
    <row r="68" spans="1:22" ht="12.75" customHeight="1" hidden="1">
      <c r="A68" s="11" t="s">
        <v>8</v>
      </c>
      <c r="B68" s="183" t="s">
        <v>3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5"/>
    </row>
    <row r="69" spans="1:22" ht="12.75" customHeight="1">
      <c r="A69" s="11" t="s">
        <v>40</v>
      </c>
      <c r="B69" s="183" t="s">
        <v>16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5"/>
    </row>
    <row r="70" spans="1:22" ht="25.5" customHeight="1">
      <c r="A70" s="11" t="s">
        <v>135</v>
      </c>
      <c r="B70" s="58" t="s">
        <v>150</v>
      </c>
      <c r="C70" s="4" t="s">
        <v>111</v>
      </c>
      <c r="D70" s="125">
        <v>1174.34</v>
      </c>
      <c r="E70" s="140">
        <f>D70</f>
        <v>1174.34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125">
        <v>0</v>
      </c>
      <c r="M70" s="125">
        <f>D70</f>
        <v>1174.34</v>
      </c>
      <c r="N70" s="88">
        <v>1174.34</v>
      </c>
      <c r="O70" s="100"/>
      <c r="P70" s="108"/>
      <c r="Q70" s="115"/>
      <c r="R70" s="122"/>
      <c r="S70" s="81">
        <v>0</v>
      </c>
      <c r="T70" s="125"/>
      <c r="U70" s="125"/>
      <c r="V70" s="125">
        <v>0</v>
      </c>
    </row>
    <row r="71" spans="1:22" ht="21.75" customHeight="1">
      <c r="A71" s="11" t="s">
        <v>136</v>
      </c>
      <c r="B71" s="58" t="s">
        <v>169</v>
      </c>
      <c r="C71" s="4" t="s">
        <v>125</v>
      </c>
      <c r="D71" s="125">
        <v>27.71</v>
      </c>
      <c r="E71" s="140">
        <f>D71</f>
        <v>27.71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125">
        <f>D71</f>
        <v>27.71</v>
      </c>
      <c r="M71" s="125">
        <v>0</v>
      </c>
      <c r="N71" s="88">
        <v>27.71</v>
      </c>
      <c r="O71" s="100"/>
      <c r="P71" s="108"/>
      <c r="Q71" s="115"/>
      <c r="R71" s="122"/>
      <c r="S71" s="125"/>
      <c r="T71" s="126"/>
      <c r="U71" s="126"/>
      <c r="V71" s="126"/>
    </row>
    <row r="72" spans="1:22" ht="19.5" customHeight="1">
      <c r="A72" s="11" t="s">
        <v>137</v>
      </c>
      <c r="B72" s="58" t="s">
        <v>160</v>
      </c>
      <c r="C72" s="4" t="s">
        <v>125</v>
      </c>
      <c r="D72" s="125">
        <v>49.99</v>
      </c>
      <c r="E72" s="140">
        <v>49.99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125">
        <f>D72</f>
        <v>49.99</v>
      </c>
      <c r="M72" s="125">
        <v>0</v>
      </c>
      <c r="N72" s="88">
        <v>49.99</v>
      </c>
      <c r="O72" s="100"/>
      <c r="P72" s="108"/>
      <c r="Q72" s="115"/>
      <c r="R72" s="122"/>
      <c r="S72" s="125"/>
      <c r="T72" s="126"/>
      <c r="U72" s="126"/>
      <c r="V72" s="126"/>
    </row>
    <row r="73" spans="1:22" ht="21" customHeight="1">
      <c r="A73" s="11" t="s">
        <v>138</v>
      </c>
      <c r="B73" s="58" t="s">
        <v>168</v>
      </c>
      <c r="C73" s="4" t="s">
        <v>125</v>
      </c>
      <c r="D73" s="125">
        <v>44.3</v>
      </c>
      <c r="E73" s="140">
        <v>44.3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125">
        <f>D73</f>
        <v>44.3</v>
      </c>
      <c r="M73" s="125"/>
      <c r="N73" s="88">
        <v>44.3</v>
      </c>
      <c r="O73" s="100"/>
      <c r="P73" s="108"/>
      <c r="Q73" s="115"/>
      <c r="R73" s="122"/>
      <c r="S73" s="125"/>
      <c r="T73" s="126"/>
      <c r="U73" s="126"/>
      <c r="V73" s="126"/>
    </row>
    <row r="74" spans="1:22" ht="28.5" customHeight="1">
      <c r="A74" s="11" t="s">
        <v>139</v>
      </c>
      <c r="B74" s="134" t="s">
        <v>143</v>
      </c>
      <c r="C74" s="4" t="s">
        <v>144</v>
      </c>
      <c r="D74" s="125">
        <v>1660</v>
      </c>
      <c r="E74" s="140">
        <f>D74</f>
        <v>1660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125">
        <v>0</v>
      </c>
      <c r="M74" s="125">
        <f aca="true" t="shared" si="7" ref="M74:M81">D74</f>
        <v>1660</v>
      </c>
      <c r="N74" s="88"/>
      <c r="O74" s="100"/>
      <c r="P74" s="108"/>
      <c r="Q74" s="115">
        <v>70</v>
      </c>
      <c r="R74" s="122">
        <v>1590</v>
      </c>
      <c r="S74" s="125"/>
      <c r="T74" s="125"/>
      <c r="U74" s="125"/>
      <c r="V74" s="125"/>
    </row>
    <row r="75" spans="1:22" ht="24" customHeight="1">
      <c r="A75" s="11" t="s">
        <v>140</v>
      </c>
      <c r="B75" s="134" t="s">
        <v>145</v>
      </c>
      <c r="C75" s="4" t="s">
        <v>146</v>
      </c>
      <c r="D75" s="125">
        <v>2370</v>
      </c>
      <c r="E75" s="140">
        <v>2370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125">
        <v>0</v>
      </c>
      <c r="M75" s="125">
        <f t="shared" si="7"/>
        <v>2370</v>
      </c>
      <c r="N75" s="88"/>
      <c r="O75" s="100"/>
      <c r="P75" s="108"/>
      <c r="Q75" s="115">
        <v>100</v>
      </c>
      <c r="R75" s="122">
        <v>2270</v>
      </c>
      <c r="S75" s="125"/>
      <c r="T75" s="125"/>
      <c r="U75" s="125"/>
      <c r="V75" s="125"/>
    </row>
    <row r="76" spans="1:22" ht="36" customHeight="1">
      <c r="A76" s="11" t="s">
        <v>141</v>
      </c>
      <c r="B76" s="58" t="s">
        <v>147</v>
      </c>
      <c r="C76" s="4" t="s">
        <v>111</v>
      </c>
      <c r="D76" s="125">
        <v>4800</v>
      </c>
      <c r="E76" s="140">
        <f aca="true" t="shared" si="8" ref="E76:E81">D76</f>
        <v>4800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125">
        <v>0</v>
      </c>
      <c r="M76" s="125">
        <f t="shared" si="7"/>
        <v>4800</v>
      </c>
      <c r="N76" s="88"/>
      <c r="O76" s="100">
        <v>2800</v>
      </c>
      <c r="P76" s="108">
        <v>2000</v>
      </c>
      <c r="Q76" s="115"/>
      <c r="R76" s="122"/>
      <c r="S76" s="125"/>
      <c r="T76" s="125"/>
      <c r="U76" s="125"/>
      <c r="V76" s="125"/>
    </row>
    <row r="77" spans="1:22" ht="12.75" customHeight="1">
      <c r="A77" s="11" t="s">
        <v>142</v>
      </c>
      <c r="B77" s="4" t="s">
        <v>148</v>
      </c>
      <c r="C77" s="4" t="s">
        <v>111</v>
      </c>
      <c r="D77" s="125">
        <v>4270</v>
      </c>
      <c r="E77" s="140">
        <f t="shared" si="8"/>
        <v>4270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125">
        <v>0</v>
      </c>
      <c r="M77" s="125">
        <f t="shared" si="7"/>
        <v>4270</v>
      </c>
      <c r="N77" s="88"/>
      <c r="O77" s="100"/>
      <c r="P77" s="108">
        <v>130</v>
      </c>
      <c r="Q77" s="115">
        <v>4140</v>
      </c>
      <c r="R77" s="122"/>
      <c r="S77" s="125"/>
      <c r="T77" s="125"/>
      <c r="U77" s="125"/>
      <c r="V77" s="125"/>
    </row>
    <row r="78" spans="1:22" ht="24" customHeight="1">
      <c r="A78" s="11" t="s">
        <v>189</v>
      </c>
      <c r="B78" s="58" t="s">
        <v>149</v>
      </c>
      <c r="C78" s="4" t="s">
        <v>111</v>
      </c>
      <c r="D78" s="125">
        <v>1120</v>
      </c>
      <c r="E78" s="140">
        <f t="shared" si="8"/>
        <v>1120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125">
        <v>0</v>
      </c>
      <c r="M78" s="125">
        <f t="shared" si="7"/>
        <v>1120</v>
      </c>
      <c r="N78" s="88"/>
      <c r="O78" s="100"/>
      <c r="P78" s="108">
        <v>1120</v>
      </c>
      <c r="Q78" s="115"/>
      <c r="R78" s="122"/>
      <c r="S78" s="125"/>
      <c r="T78" s="125"/>
      <c r="U78" s="125"/>
      <c r="V78" s="125"/>
    </row>
    <row r="79" spans="1:22" ht="39" customHeight="1">
      <c r="A79" s="11" t="s">
        <v>167</v>
      </c>
      <c r="B79" s="58" t="s">
        <v>151</v>
      </c>
      <c r="C79" s="4" t="s">
        <v>111</v>
      </c>
      <c r="D79" s="125">
        <v>1160</v>
      </c>
      <c r="E79" s="140">
        <f t="shared" si="8"/>
        <v>1160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125">
        <v>0</v>
      </c>
      <c r="M79" s="125">
        <f t="shared" si="7"/>
        <v>1160</v>
      </c>
      <c r="N79" s="88"/>
      <c r="O79" s="100">
        <v>60</v>
      </c>
      <c r="P79" s="108">
        <v>1100</v>
      </c>
      <c r="Q79" s="115"/>
      <c r="R79" s="122"/>
      <c r="S79" s="125"/>
      <c r="T79" s="125"/>
      <c r="U79" s="125"/>
      <c r="V79" s="125"/>
    </row>
    <row r="80" spans="1:22" ht="41.25" customHeight="1">
      <c r="A80" s="11" t="s">
        <v>190</v>
      </c>
      <c r="B80" s="58" t="s">
        <v>152</v>
      </c>
      <c r="C80" s="4" t="s">
        <v>125</v>
      </c>
      <c r="D80" s="125">
        <v>1580</v>
      </c>
      <c r="E80" s="140">
        <f t="shared" si="8"/>
        <v>1580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125">
        <v>0</v>
      </c>
      <c r="M80" s="125">
        <f t="shared" si="7"/>
        <v>1580</v>
      </c>
      <c r="N80" s="88"/>
      <c r="O80" s="100">
        <v>80</v>
      </c>
      <c r="P80" s="108">
        <v>610</v>
      </c>
      <c r="Q80" s="115">
        <v>890</v>
      </c>
      <c r="R80" s="122"/>
      <c r="S80" s="125"/>
      <c r="T80" s="125"/>
      <c r="U80" s="125"/>
      <c r="V80" s="125"/>
    </row>
    <row r="81" spans="1:22" ht="23.25" customHeight="1">
      <c r="A81" s="11" t="s">
        <v>191</v>
      </c>
      <c r="B81" s="58" t="s">
        <v>153</v>
      </c>
      <c r="C81" s="4" t="s">
        <v>111</v>
      </c>
      <c r="D81" s="125">
        <v>200</v>
      </c>
      <c r="E81" s="140">
        <f t="shared" si="8"/>
        <v>200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125">
        <v>0</v>
      </c>
      <c r="M81" s="125">
        <f t="shared" si="7"/>
        <v>200</v>
      </c>
      <c r="N81" s="88"/>
      <c r="O81" s="100">
        <v>200</v>
      </c>
      <c r="P81" s="108"/>
      <c r="Q81" s="115"/>
      <c r="R81" s="122"/>
      <c r="S81" s="125"/>
      <c r="T81" s="126"/>
      <c r="U81" s="126"/>
      <c r="V81" s="126"/>
    </row>
    <row r="82" spans="1:26" ht="12.75" customHeight="1">
      <c r="A82" s="178" t="s">
        <v>41</v>
      </c>
      <c r="B82" s="179"/>
      <c r="C82" s="180"/>
      <c r="D82" s="43">
        <f>SUM(D70:D81)</f>
        <v>18456.34</v>
      </c>
      <c r="E82" s="43">
        <f aca="true" t="shared" si="9" ref="E82:V82">SUM(E70:E81)</f>
        <v>18456.34</v>
      </c>
      <c r="F82" s="43">
        <f t="shared" si="9"/>
        <v>0</v>
      </c>
      <c r="G82" s="43">
        <f t="shared" si="9"/>
        <v>0</v>
      </c>
      <c r="H82" s="43">
        <f t="shared" si="9"/>
        <v>0</v>
      </c>
      <c r="I82" s="43">
        <f t="shared" si="9"/>
        <v>0</v>
      </c>
      <c r="J82" s="43">
        <f t="shared" si="9"/>
        <v>0</v>
      </c>
      <c r="K82" s="43">
        <f t="shared" si="9"/>
        <v>0</v>
      </c>
      <c r="L82" s="43">
        <f t="shared" si="9"/>
        <v>122</v>
      </c>
      <c r="M82" s="43">
        <f>SUM(M70:M81)</f>
        <v>18334.34</v>
      </c>
      <c r="N82" s="43">
        <f>SUM(N70:N81)</f>
        <v>1296.34</v>
      </c>
      <c r="O82" s="43">
        <f t="shared" si="9"/>
        <v>3140</v>
      </c>
      <c r="P82" s="43">
        <f t="shared" si="9"/>
        <v>4960</v>
      </c>
      <c r="Q82" s="43">
        <f t="shared" si="9"/>
        <v>5200</v>
      </c>
      <c r="R82" s="43">
        <f t="shared" si="9"/>
        <v>3860</v>
      </c>
      <c r="S82" s="43">
        <f t="shared" si="9"/>
        <v>0</v>
      </c>
      <c r="T82" s="43">
        <f t="shared" si="9"/>
        <v>0</v>
      </c>
      <c r="U82" s="43">
        <f t="shared" si="9"/>
        <v>0</v>
      </c>
      <c r="V82" s="43">
        <f t="shared" si="9"/>
        <v>0</v>
      </c>
      <c r="X82" s="7">
        <f>D82/50801*100</f>
        <v>36.33066278222869</v>
      </c>
      <c r="Z82" s="7">
        <f>X16</f>
        <v>4.025511308832503</v>
      </c>
    </row>
    <row r="83" spans="1:24" ht="12.75" customHeight="1">
      <c r="A83" s="250" t="s">
        <v>20</v>
      </c>
      <c r="B83" s="251"/>
      <c r="C83" s="252"/>
      <c r="D83" s="128">
        <f>D82+D64</f>
        <v>24856</v>
      </c>
      <c r="E83" s="128">
        <f aca="true" t="shared" si="10" ref="E83:V83">E82+E64</f>
        <v>24856</v>
      </c>
      <c r="F83" s="128">
        <f t="shared" si="10"/>
        <v>0</v>
      </c>
      <c r="G83" s="128">
        <f t="shared" si="10"/>
        <v>0</v>
      </c>
      <c r="H83" s="128">
        <f t="shared" si="10"/>
        <v>0</v>
      </c>
      <c r="I83" s="128">
        <f t="shared" si="10"/>
        <v>0</v>
      </c>
      <c r="J83" s="128">
        <f t="shared" si="10"/>
        <v>0</v>
      </c>
      <c r="K83" s="128">
        <f t="shared" si="10"/>
        <v>0</v>
      </c>
      <c r="L83" s="128">
        <f t="shared" si="10"/>
        <v>6521.66</v>
      </c>
      <c r="M83" s="128">
        <f t="shared" si="10"/>
        <v>18334.34</v>
      </c>
      <c r="N83" s="128">
        <f t="shared" si="10"/>
        <v>4506</v>
      </c>
      <c r="O83" s="128">
        <f t="shared" si="10"/>
        <v>4730</v>
      </c>
      <c r="P83" s="128">
        <f t="shared" si="10"/>
        <v>4960</v>
      </c>
      <c r="Q83" s="128">
        <f t="shared" si="10"/>
        <v>5200</v>
      </c>
      <c r="R83" s="128">
        <f t="shared" si="10"/>
        <v>5460</v>
      </c>
      <c r="S83" s="128">
        <f t="shared" si="10"/>
        <v>452.13711361660353</v>
      </c>
      <c r="T83" s="128">
        <f t="shared" si="10"/>
        <v>0</v>
      </c>
      <c r="U83" s="128">
        <f t="shared" si="10"/>
        <v>0</v>
      </c>
      <c r="V83" s="128">
        <f t="shared" si="10"/>
        <v>281.35</v>
      </c>
      <c r="X83" s="7">
        <f>D83/50801*100</f>
        <v>48.92817070530108</v>
      </c>
    </row>
    <row r="84" spans="1:24" ht="13.5" customHeight="1">
      <c r="A84" s="257" t="s">
        <v>7</v>
      </c>
      <c r="B84" s="258"/>
      <c r="C84" s="259"/>
      <c r="D84" s="129">
        <f aca="true" t="shared" si="11" ref="D84:V84">D48+D83</f>
        <v>78497.13</v>
      </c>
      <c r="E84" s="129">
        <f t="shared" si="11"/>
        <v>50515</v>
      </c>
      <c r="F84" s="129">
        <f t="shared" si="11"/>
        <v>28386.879999999997</v>
      </c>
      <c r="G84" s="129">
        <f t="shared" si="11"/>
        <v>0</v>
      </c>
      <c r="H84" s="129">
        <f t="shared" si="11"/>
        <v>0</v>
      </c>
      <c r="I84" s="129">
        <f t="shared" si="11"/>
        <v>0</v>
      </c>
      <c r="J84" s="129">
        <f t="shared" si="11"/>
        <v>0</v>
      </c>
      <c r="K84" s="129">
        <f t="shared" si="11"/>
        <v>286.08</v>
      </c>
      <c r="L84" s="129">
        <f>L48+L83</f>
        <v>30153.94</v>
      </c>
      <c r="M84" s="129">
        <f t="shared" si="11"/>
        <v>48343.19</v>
      </c>
      <c r="N84" s="129">
        <f t="shared" si="11"/>
        <v>37824.96</v>
      </c>
      <c r="O84" s="129">
        <f t="shared" si="11"/>
        <v>9608</v>
      </c>
      <c r="P84" s="129">
        <f t="shared" si="11"/>
        <v>10080</v>
      </c>
      <c r="Q84" s="129">
        <f t="shared" si="11"/>
        <v>10575</v>
      </c>
      <c r="R84" s="129">
        <f t="shared" si="11"/>
        <v>11100</v>
      </c>
      <c r="S84" s="129">
        <f t="shared" si="11"/>
        <v>1637.243503870588</v>
      </c>
      <c r="T84" s="129">
        <f t="shared" si="11"/>
        <v>0</v>
      </c>
      <c r="U84" s="129">
        <f t="shared" si="11"/>
        <v>0</v>
      </c>
      <c r="V84" s="129">
        <f t="shared" si="11"/>
        <v>5139.937790000001</v>
      </c>
      <c r="X84" s="7">
        <f>X82+X64+X47+X33+X22+X16</f>
        <v>154.51886773882404</v>
      </c>
    </row>
    <row r="85" spans="1:24" ht="13.5" customHeight="1">
      <c r="A85" s="260" t="s">
        <v>62</v>
      </c>
      <c r="B85" s="260"/>
      <c r="C85" s="260"/>
      <c r="D85" s="260"/>
      <c r="E85" s="260"/>
      <c r="F85" s="260"/>
      <c r="G85" s="260"/>
      <c r="H85" s="260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X85" s="7">
        <f>X83+X48</f>
        <v>154.51886773882404</v>
      </c>
    </row>
    <row r="86" spans="1:21" ht="13.5" customHeight="1">
      <c r="A86" s="12" t="s">
        <v>69</v>
      </c>
      <c r="B86" s="5"/>
      <c r="C86" s="5"/>
      <c r="D86" s="5"/>
      <c r="E86" s="5"/>
      <c r="F86" s="5"/>
      <c r="G86" s="5"/>
      <c r="H86" s="13"/>
      <c r="I86" s="13"/>
      <c r="J86" s="13"/>
      <c r="K86" s="13"/>
      <c r="L86" s="5"/>
      <c r="M86" s="5"/>
      <c r="N86" s="6"/>
      <c r="O86" s="6"/>
      <c r="P86" s="5"/>
      <c r="Q86" s="5"/>
      <c r="R86" s="5"/>
      <c r="S86" s="5"/>
      <c r="T86" s="5"/>
      <c r="U86" s="5"/>
    </row>
    <row r="87" spans="1:22" ht="13.5" customHeight="1">
      <c r="A87" s="12" t="s">
        <v>70</v>
      </c>
      <c r="B87" s="5"/>
      <c r="C87" s="5"/>
      <c r="D87" s="5"/>
      <c r="E87" s="5"/>
      <c r="F87" s="5"/>
      <c r="G87" s="5"/>
      <c r="H87" s="13"/>
      <c r="I87" s="13"/>
      <c r="N87" s="162"/>
      <c r="O87" s="162"/>
      <c r="T87" s="7"/>
      <c r="U87" s="7"/>
      <c r="V87" s="13"/>
    </row>
    <row r="88" spans="2:21" ht="12">
      <c r="B88" s="19"/>
      <c r="C88" s="19"/>
      <c r="D88" s="20"/>
      <c r="F88" s="21"/>
      <c r="G88" s="21"/>
      <c r="H88" s="21"/>
      <c r="I88" s="21"/>
      <c r="J88" s="22"/>
      <c r="K88" s="22"/>
      <c r="L88" s="22"/>
      <c r="N88" s="162"/>
      <c r="O88" s="162"/>
      <c r="T88" s="7"/>
      <c r="U88" s="7"/>
    </row>
  </sheetData>
  <sheetProtection/>
  <mergeCells count="63">
    <mergeCell ref="A82:C82"/>
    <mergeCell ref="A83:C83"/>
    <mergeCell ref="A84:C84"/>
    <mergeCell ref="A85:H85"/>
    <mergeCell ref="J85:V85"/>
    <mergeCell ref="B58:V58"/>
    <mergeCell ref="A64:C64"/>
    <mergeCell ref="B65:V65"/>
    <mergeCell ref="A67:C67"/>
    <mergeCell ref="B68:V68"/>
    <mergeCell ref="B69:V69"/>
    <mergeCell ref="B49:V49"/>
    <mergeCell ref="B50:V50"/>
    <mergeCell ref="A52:C52"/>
    <mergeCell ref="A54:C54"/>
    <mergeCell ref="B55:V55"/>
    <mergeCell ref="A57:C57"/>
    <mergeCell ref="A33:C33"/>
    <mergeCell ref="B34:V34"/>
    <mergeCell ref="A36:C36"/>
    <mergeCell ref="B37:V37"/>
    <mergeCell ref="A47:C47"/>
    <mergeCell ref="A48:C48"/>
    <mergeCell ref="A22:C22"/>
    <mergeCell ref="B23:V23"/>
    <mergeCell ref="A25:C25"/>
    <mergeCell ref="B26:V26"/>
    <mergeCell ref="A28:C28"/>
    <mergeCell ref="B29:V29"/>
    <mergeCell ref="B9:V9"/>
    <mergeCell ref="B10:V10"/>
    <mergeCell ref="A12:C12"/>
    <mergeCell ref="B13:V13"/>
    <mergeCell ref="A16:C16"/>
    <mergeCell ref="B17:V17"/>
    <mergeCell ref="Q5:Q7"/>
    <mergeCell ref="R5:R7"/>
    <mergeCell ref="E6:E7"/>
    <mergeCell ref="F6:F7"/>
    <mergeCell ref="G6:G7"/>
    <mergeCell ref="H6:H7"/>
    <mergeCell ref="I6:J6"/>
    <mergeCell ref="K6:K7"/>
    <mergeCell ref="T4:T7"/>
    <mergeCell ref="U4:U7"/>
    <mergeCell ref="V4:V7"/>
    <mergeCell ref="D5:D7"/>
    <mergeCell ref="E5:K5"/>
    <mergeCell ref="L5:L7"/>
    <mergeCell ref="M5:M7"/>
    <mergeCell ref="N5:N7"/>
    <mergeCell ref="O5:O7"/>
    <mergeCell ref="P5:P7"/>
    <mergeCell ref="A1:V1"/>
    <mergeCell ref="A2:V2"/>
    <mergeCell ref="A3:V3"/>
    <mergeCell ref="A4:A7"/>
    <mergeCell ref="B4:B7"/>
    <mergeCell ref="C4:C7"/>
    <mergeCell ref="D4:K4"/>
    <mergeCell ref="L4:M4"/>
    <mergeCell ref="N4:R4"/>
    <mergeCell ref="S4:S7"/>
  </mergeCells>
  <printOptions/>
  <pageMargins left="1.1811023622047245" right="0.5905511811023623" top="0.5905511811023623" bottom="0.5905511811023623" header="0.4330708661417323" footer="0.31496062992125984"/>
  <pageSetup fitToHeight="0" fitToWidth="1" horizontalDpi="600" verticalDpi="600" orientation="landscape" paperSize="9" scale="60" r:id="rId1"/>
  <headerFooter differentOddEven="1" differentFirst="1">
    <oddHeader>&amp;C&amp;"Times New Roman,обычный"&amp;9 3
&amp;R&amp;"Times New Roman,обычный"&amp;9Продовження додатка &amp;A</oddHeader>
    <evenHeader>&amp;C&amp;"Times New Roman,обычный"&amp;9 2&amp;R&amp;"Times New Roman,обычный"&amp;9Продовження додатка &amp;A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Бурова Наталія Володимирівна</dc:creator>
  <cp:keywords/>
  <dc:description/>
  <cp:lastModifiedBy>Admin</cp:lastModifiedBy>
  <cp:lastPrinted>2021-08-02T06:39:15Z</cp:lastPrinted>
  <dcterms:created xsi:type="dcterms:W3CDTF">2011-09-13T12:33:42Z</dcterms:created>
  <dcterms:modified xsi:type="dcterms:W3CDTF">2021-09-21T19:21:20Z</dcterms:modified>
  <cp:category/>
  <cp:version/>
  <cp:contentType/>
  <cp:contentStatus/>
</cp:coreProperties>
</file>